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4\JAN 2024\"/>
    </mc:Choice>
  </mc:AlternateContent>
  <xr:revisionPtr revIDLastSave="0" documentId="13_ncr:1_{A0749D73-BA96-4E3F-B846-CCA37AD6F74E}" xr6:coauthVersionLast="47" xr6:coauthVersionMax="47" xr10:uidLastSave="{00000000-0000-0000-0000-000000000000}"/>
  <bookViews>
    <workbookView xWindow="-120" yWindow="-120" windowWidth="29040" windowHeight="15840" tabRatio="716" activeTab="5" xr2:uid="{00000000-000D-0000-FFFF-FFFF00000000}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17" l="1"/>
  <c r="G14" i="120"/>
  <c r="G19" i="120"/>
  <c r="G18" i="116"/>
  <c r="K18" i="116" s="1"/>
  <c r="G15" i="116"/>
  <c r="D11" i="122"/>
  <c r="G13" i="120"/>
  <c r="B24" i="116"/>
  <c r="A24" i="116"/>
  <c r="G16" i="117"/>
  <c r="O16" i="117" s="1"/>
  <c r="N16" i="117" s="1"/>
  <c r="Q16" i="117" s="1"/>
  <c r="R16" i="117" s="1"/>
  <c r="Q18" i="116"/>
  <c r="L18" i="116"/>
  <c r="J18" i="116"/>
  <c r="I18" i="116"/>
  <c r="R18" i="116" l="1"/>
  <c r="G21" i="116"/>
  <c r="G17" i="117"/>
  <c r="N17" i="117" s="1"/>
  <c r="M17" i="117" s="1"/>
  <c r="L17" i="117" s="1"/>
  <c r="H14" i="117"/>
  <c r="G12" i="114"/>
  <c r="G13" i="114" s="1"/>
  <c r="B13" i="115"/>
  <c r="B13" i="113" s="1"/>
  <c r="A13" i="115"/>
  <c r="A13" i="113" s="1"/>
  <c r="B12" i="115"/>
  <c r="B12" i="113" s="1"/>
  <c r="A12" i="115"/>
  <c r="A12" i="113" s="1"/>
  <c r="C12" i="114"/>
  <c r="C12" i="115" s="1"/>
  <c r="C14" i="122"/>
  <c r="C17" i="122" s="1"/>
  <c r="G24" i="116" l="1"/>
  <c r="R21" i="116"/>
  <c r="I21" i="116"/>
  <c r="Q21" i="116"/>
  <c r="L21" i="116"/>
  <c r="K21" i="116"/>
  <c r="J21" i="116"/>
  <c r="G14" i="114"/>
  <c r="H14" i="114" s="1"/>
  <c r="H13" i="114"/>
  <c r="D12" i="115"/>
  <c r="C12" i="113"/>
  <c r="D12" i="113" s="1"/>
  <c r="G19" i="117"/>
  <c r="G22" i="117"/>
  <c r="G27" i="117" s="1"/>
  <c r="G32" i="117" s="1"/>
  <c r="P17" i="117"/>
  <c r="C14" i="114"/>
  <c r="C13" i="115" s="1"/>
  <c r="D13" i="114"/>
  <c r="B24" i="120"/>
  <c r="A24" i="120"/>
  <c r="B23" i="120"/>
  <c r="A23" i="120"/>
  <c r="B23" i="116"/>
  <c r="A23" i="116"/>
  <c r="C16" i="117"/>
  <c r="C21" i="117" s="1"/>
  <c r="C26" i="117" s="1"/>
  <c r="C31" i="117" s="1"/>
  <c r="C24" i="116" s="1"/>
  <c r="D24" i="116" s="1"/>
  <c r="C15" i="117"/>
  <c r="C20" i="117" s="1"/>
  <c r="C25" i="117" s="1"/>
  <c r="C30" i="117" s="1"/>
  <c r="R24" i="116" l="1"/>
  <c r="I24" i="116"/>
  <c r="K24" i="116"/>
  <c r="Q24" i="116"/>
  <c r="L24" i="116"/>
  <c r="J24" i="116"/>
  <c r="D14" i="114"/>
  <c r="D13" i="115"/>
  <c r="C13" i="113"/>
  <c r="D13" i="113" s="1"/>
  <c r="D30" i="117"/>
  <c r="C23" i="120"/>
  <c r="D23" i="120" s="1"/>
  <c r="C23" i="116"/>
  <c r="D23" i="116" s="1"/>
  <c r="C24" i="120"/>
  <c r="D24" i="120" s="1"/>
  <c r="D31" i="117"/>
  <c r="G11" i="115"/>
  <c r="G12" i="115" s="1"/>
  <c r="O31" i="117"/>
  <c r="N31" i="117" s="1"/>
  <c r="Q31" i="117" s="1"/>
  <c r="R31" i="117" s="1"/>
  <c r="G17" i="120"/>
  <c r="G20" i="120" s="1"/>
  <c r="G23" i="120" s="1"/>
  <c r="I23" i="120" s="1"/>
  <c r="D11" i="114"/>
  <c r="J12" i="115" l="1"/>
  <c r="G13" i="115"/>
  <c r="L12" i="115"/>
  <c r="K12" i="115"/>
  <c r="I12" i="115"/>
  <c r="H12" i="115"/>
  <c r="O21" i="117"/>
  <c r="N21" i="117" s="1"/>
  <c r="Q21" i="117" s="1"/>
  <c r="R21" i="117" s="1"/>
  <c r="O11" i="117"/>
  <c r="N11" i="117" s="1"/>
  <c r="Q11" i="117" s="1"/>
  <c r="R11" i="117" s="1"/>
  <c r="G13" i="117"/>
  <c r="G18" i="117" s="1"/>
  <c r="G15" i="112"/>
  <c r="G18" i="112" s="1"/>
  <c r="G23" i="117" l="1"/>
  <c r="G28" i="117" s="1"/>
  <c r="H18" i="117"/>
  <c r="L13" i="115"/>
  <c r="J13" i="115"/>
  <c r="K13" i="115"/>
  <c r="H13" i="115"/>
  <c r="I13" i="115"/>
  <c r="C12" i="120"/>
  <c r="D12" i="120" s="1"/>
  <c r="C11" i="120"/>
  <c r="O26" i="117" l="1"/>
  <c r="N26" i="117" s="1"/>
  <c r="Q26" i="117" s="1"/>
  <c r="R26" i="117" s="1"/>
  <c r="D14" i="122"/>
  <c r="D17" i="122" l="1"/>
  <c r="P32" i="117" l="1"/>
  <c r="N32" i="117"/>
  <c r="M32" i="117" s="1"/>
  <c r="L32" i="117" s="1"/>
  <c r="H29" i="117"/>
  <c r="C14" i="120" l="1"/>
  <c r="D14" i="120" s="1"/>
  <c r="C21" i="120"/>
  <c r="D21" i="120" s="1"/>
  <c r="C18" i="120"/>
  <c r="D18" i="120" s="1"/>
  <c r="H19" i="117"/>
  <c r="C20" i="120" l="1"/>
  <c r="D20" i="120" s="1"/>
  <c r="C17" i="120"/>
  <c r="D17" i="120" s="1"/>
  <c r="H24" i="117"/>
  <c r="G13" i="112"/>
  <c r="G16" i="112" s="1"/>
  <c r="G11" i="113"/>
  <c r="G12" i="113" s="1"/>
  <c r="I12" i="113" l="1"/>
  <c r="G13" i="113"/>
  <c r="H12" i="113"/>
  <c r="K12" i="113"/>
  <c r="J12" i="113"/>
  <c r="L12" i="113"/>
  <c r="M12" i="113"/>
  <c r="N12" i="113" s="1"/>
  <c r="G15" i="117"/>
  <c r="G16" i="120"/>
  <c r="G14" i="116"/>
  <c r="G17" i="116" s="1"/>
  <c r="G20" i="116" s="1"/>
  <c r="G23" i="116" s="1"/>
  <c r="G20" i="117" l="1"/>
  <c r="K13" i="113"/>
  <c r="J13" i="113"/>
  <c r="M13" i="113"/>
  <c r="N13" i="113" s="1"/>
  <c r="I13" i="113"/>
  <c r="L13" i="113"/>
  <c r="H13" i="113"/>
  <c r="O23" i="116"/>
  <c r="J23" i="116"/>
  <c r="K23" i="116"/>
  <c r="L23" i="116"/>
  <c r="H23" i="116"/>
  <c r="M23" i="116"/>
  <c r="N23" i="116"/>
  <c r="H28" i="117"/>
  <c r="I20" i="117" l="1"/>
  <c r="J20" i="117" s="1"/>
  <c r="K20" i="117" s="1"/>
  <c r="G25" i="117"/>
  <c r="G30" i="117" s="1"/>
  <c r="I30" i="117" s="1"/>
  <c r="J30" i="117" s="1"/>
  <c r="K30" i="117" s="1"/>
  <c r="G14" i="122"/>
  <c r="G17" i="122" s="1"/>
  <c r="G14" i="112" l="1"/>
  <c r="G17" i="112" l="1"/>
  <c r="B18" i="120" l="1"/>
  <c r="B12" i="120"/>
  <c r="B21" i="120"/>
  <c r="I15" i="117" l="1"/>
  <c r="J15" i="117" s="1"/>
  <c r="K15" i="117" s="1"/>
  <c r="A21" i="120" l="1"/>
  <c r="A18" i="120"/>
  <c r="C15" i="120"/>
  <c r="D15" i="120" s="1"/>
  <c r="B15" i="120"/>
  <c r="A15" i="120"/>
  <c r="A12" i="120"/>
  <c r="A11" i="120"/>
  <c r="B11" i="120"/>
  <c r="C21" i="116"/>
  <c r="B21" i="116"/>
  <c r="A21" i="116"/>
  <c r="C18" i="116"/>
  <c r="B18" i="116"/>
  <c r="A18" i="116"/>
  <c r="A20" i="116"/>
  <c r="B20" i="116"/>
  <c r="C20" i="116"/>
  <c r="D20" i="116" s="1"/>
  <c r="C15" i="116"/>
  <c r="B15" i="116"/>
  <c r="A15" i="116"/>
  <c r="C12" i="116"/>
  <c r="B12" i="116"/>
  <c r="A12" i="116"/>
  <c r="D26" i="117"/>
  <c r="D21" i="116" s="1"/>
  <c r="D21" i="117"/>
  <c r="D18" i="116" s="1"/>
  <c r="D16" i="117"/>
  <c r="D11" i="117"/>
  <c r="D12" i="116" s="1"/>
  <c r="H22" i="120"/>
  <c r="B20" i="120"/>
  <c r="B17" i="120"/>
  <c r="B14" i="120"/>
  <c r="A20" i="120"/>
  <c r="A17" i="120"/>
  <c r="A14" i="120"/>
  <c r="C14" i="116"/>
  <c r="D14" i="116" s="1"/>
  <c r="D25" i="117"/>
  <c r="D20" i="117"/>
  <c r="D10" i="117"/>
  <c r="P27" i="117" l="1"/>
  <c r="N27" i="117"/>
  <c r="M27" i="117" s="1"/>
  <c r="L27" i="117" s="1"/>
  <c r="N22" i="117"/>
  <c r="M22" i="117" s="1"/>
  <c r="L22" i="117" s="1"/>
  <c r="P22" i="117"/>
  <c r="D15" i="116"/>
  <c r="K20" i="116"/>
  <c r="L20" i="116"/>
  <c r="M20" i="116"/>
  <c r="H20" i="116"/>
  <c r="N20" i="116"/>
  <c r="J20" i="116"/>
  <c r="O20" i="116"/>
  <c r="H13" i="120" l="1"/>
  <c r="I17" i="120"/>
  <c r="I14" i="120"/>
  <c r="H16" i="120" l="1"/>
  <c r="O17" i="116"/>
  <c r="N17" i="116"/>
  <c r="M17" i="116"/>
  <c r="L17" i="116"/>
  <c r="K17" i="116"/>
  <c r="J17" i="116"/>
  <c r="H17" i="116"/>
  <c r="H8" i="117"/>
  <c r="D12" i="114"/>
  <c r="H17" i="122"/>
  <c r="C17" i="112"/>
  <c r="D17" i="112" s="1"/>
  <c r="B17" i="112"/>
  <c r="A17" i="112"/>
  <c r="C10" i="115"/>
  <c r="D10" i="115" s="1"/>
  <c r="A11" i="115"/>
  <c r="B11" i="115"/>
  <c r="B10" i="115"/>
  <c r="A10" i="115"/>
  <c r="D15" i="117"/>
  <c r="H13" i="117"/>
  <c r="H9" i="117"/>
  <c r="C11" i="115" l="1"/>
  <c r="D11" i="115" s="1"/>
  <c r="H11" i="122"/>
  <c r="R12" i="116"/>
  <c r="Q12" i="116"/>
  <c r="L12" i="116"/>
  <c r="K12" i="116"/>
  <c r="J12" i="116"/>
  <c r="I12" i="116"/>
  <c r="O14" i="116"/>
  <c r="N14" i="116"/>
  <c r="M14" i="116"/>
  <c r="L14" i="116"/>
  <c r="K14" i="116"/>
  <c r="J14" i="116"/>
  <c r="H14" i="116"/>
  <c r="P12" i="117"/>
  <c r="N12" i="117"/>
  <c r="M12" i="117" s="1"/>
  <c r="L12" i="117" s="1"/>
  <c r="I10" i="117"/>
  <c r="J10" i="117" s="1"/>
  <c r="K10" i="117" s="1"/>
  <c r="H23" i="117" l="1"/>
  <c r="C17" i="116"/>
  <c r="D17" i="116" s="1"/>
  <c r="C11" i="116"/>
  <c r="D11" i="120" s="1"/>
  <c r="B17" i="116"/>
  <c r="A17" i="116"/>
  <c r="B14" i="116"/>
  <c r="A14" i="116"/>
  <c r="B11" i="116"/>
  <c r="A11" i="116"/>
  <c r="A11" i="113" l="1"/>
  <c r="B11" i="113"/>
  <c r="C10" i="113"/>
  <c r="D10" i="113" s="1"/>
  <c r="B10" i="113"/>
  <c r="A10" i="113"/>
  <c r="C14" i="112"/>
  <c r="D14" i="112" s="1"/>
  <c r="C11" i="112"/>
  <c r="D11" i="112" s="1"/>
  <c r="B11" i="112"/>
  <c r="B14" i="112"/>
  <c r="A14" i="112"/>
  <c r="A11" i="112"/>
  <c r="I11" i="120" l="1"/>
  <c r="I25" i="117" l="1"/>
  <c r="J25" i="117" s="1"/>
  <c r="K25" i="117" s="1"/>
  <c r="D11" i="116" l="1"/>
  <c r="L11" i="112"/>
  <c r="I20" i="120" l="1"/>
  <c r="H12" i="114" l="1"/>
  <c r="H14" i="122"/>
  <c r="C11" i="113" l="1"/>
  <c r="D11" i="113" s="1"/>
  <c r="H10" i="113" l="1"/>
  <c r="I10" i="113"/>
  <c r="J10" i="113"/>
  <c r="K10" i="113"/>
  <c r="L10" i="113"/>
  <c r="M10" i="113"/>
  <c r="N10" i="113" s="1"/>
  <c r="L14" i="112" l="1"/>
  <c r="I14" i="112" l="1"/>
  <c r="N14" i="112"/>
  <c r="M14" i="112"/>
  <c r="H14" i="112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H11" i="116" l="1"/>
  <c r="H10" i="120"/>
  <c r="H19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Q15" i="116" l="1"/>
  <c r="K15" i="116"/>
  <c r="I15" i="116"/>
  <c r="L15" i="116"/>
  <c r="J15" i="116"/>
  <c r="R15" i="116"/>
</calcChain>
</file>

<file path=xl/sharedStrings.xml><?xml version="1.0" encoding="utf-8"?>
<sst xmlns="http://schemas.openxmlformats.org/spreadsheetml/2006/main" count="749" uniqueCount="278">
  <si>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</si>
  <si>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</si>
  <si>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</si>
  <si>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</si>
  <si>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</si>
  <si>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</si>
  <si>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</si>
  <si>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</si>
  <si>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</si>
  <si>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</si>
  <si>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</si>
  <si>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</si>
  <si>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</si>
  <si>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</si>
  <si>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</si>
  <si>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</si>
  <si>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</si>
  <si>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</si>
  <si>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</si>
  <si>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</si>
  <si>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</si>
  <si>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</si>
  <si>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</si>
  <si>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</si>
  <si>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</si>
  <si>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</si>
  <si>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</si>
  <si>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</si>
  <si>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</si>
  <si>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</si>
  <si>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</si>
  <si>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</si>
  <si>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</si>
  <si>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</si>
  <si>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</si>
  <si>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</si>
  <si>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</si>
  <si>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</si>
  <si>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</si>
  <si>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</si>
  <si>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</si>
  <si>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VALPARAISO via CALLAO (STOP SVC FROM 8-MAY-19)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</si>
  <si>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</si>
  <si>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</si>
  <si>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</si>
  <si>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</si>
  <si>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</si>
  <si>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</si>
  <si>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</si>
  <si>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</si>
  <si>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</si>
  <si>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</si>
  <si>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</si>
  <si>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</si>
  <si>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</si>
  <si>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</si>
  <si>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</si>
  <si>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</si>
  <si>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</si>
  <si>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</si>
  <si>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</si>
  <si>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</si>
  <si>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</si>
  <si>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</si>
  <si>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</si>
  <si>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</si>
  <si>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</si>
  <si>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</si>
  <si>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</si>
  <si>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</si>
  <si>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</si>
  <si>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</si>
  <si>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</si>
  <si>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</si>
  <si>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</si>
  <si>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</si>
  <si>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</si>
  <si>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</si>
  <si>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</si>
  <si>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</si>
  <si>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</si>
  <si>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</si>
  <si>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</si>
  <si>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</si>
  <si>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</si>
  <si>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</si>
  <si>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</si>
  <si>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</si>
  <si>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</si>
  <si>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</si>
  <si>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</si>
  <si>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</si>
  <si>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ZAX3</t>
  </si>
  <si>
    <t xml:space="preserve">ZAX2 </t>
  </si>
  <si>
    <t>WAX3</t>
  </si>
  <si>
    <t>WAX4</t>
  </si>
  <si>
    <t>WAX1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</si>
  <si>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</si>
  <si>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</si>
  <si>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</si>
  <si>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</si>
  <si>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</si>
  <si>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</si>
  <si>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</si>
  <si>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</si>
  <si>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</si>
  <si>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</si>
  <si>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</si>
  <si>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</si>
  <si>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</si>
  <si>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</si>
  <si>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</si>
  <si>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</si>
  <si>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</si>
  <si>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</si>
  <si>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</si>
  <si>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</si>
  <si>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</si>
  <si>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</si>
  <si>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</si>
  <si>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</si>
  <si>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</si>
  <si>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</si>
  <si>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ZHONG HANG SHENG</t>
  </si>
  <si>
    <t>AS PAMELA</t>
  </si>
  <si>
    <t>CAPE FAWLEY</t>
  </si>
  <si>
    <t>SINAR SUNDA</t>
  </si>
  <si>
    <t>SAN LORENZO</t>
  </si>
  <si>
    <t>CF ATHENA</t>
  </si>
  <si>
    <t>032W</t>
  </si>
  <si>
    <t>MAERSK NEW DELHI</t>
  </si>
  <si>
    <t>029W</t>
  </si>
  <si>
    <t>COSCO SURABAYA</t>
  </si>
  <si>
    <t>352W</t>
  </si>
  <si>
    <t>CSCL LIMA</t>
  </si>
  <si>
    <t>MERATUS JAYAGIRI</t>
  </si>
  <si>
    <t>QINGDAO</t>
  </si>
  <si>
    <t>SEASPAN TOKYO</t>
  </si>
  <si>
    <t>008W</t>
  </si>
  <si>
    <t>COSCO AQABA</t>
  </si>
  <si>
    <t>075W</t>
  </si>
  <si>
    <t>080W</t>
  </si>
  <si>
    <t>007W</t>
  </si>
  <si>
    <t>141W</t>
  </si>
  <si>
    <t>113W</t>
  </si>
  <si>
    <t>SEASPAN DUBAI</t>
  </si>
  <si>
    <t>VENETIA</t>
  </si>
  <si>
    <t>130W</t>
  </si>
  <si>
    <t>NATAL</t>
  </si>
  <si>
    <t>132W</t>
  </si>
  <si>
    <t>CSCL AFRICA</t>
  </si>
  <si>
    <t>058W</t>
  </si>
  <si>
    <t>CMA CGM LITANI</t>
  </si>
  <si>
    <t>KOTA CEPAT</t>
  </si>
  <si>
    <t>0061W</t>
  </si>
  <si>
    <t>BFAD SOUTHERN</t>
  </si>
  <si>
    <t>348W</t>
  </si>
  <si>
    <t>349W</t>
  </si>
  <si>
    <t>COLOMBO</t>
  </si>
  <si>
    <t xml:space="preserve">	
JPO AQUARIUS</t>
  </si>
  <si>
    <t>061N</t>
  </si>
  <si>
    <t>061E</t>
  </si>
  <si>
    <t>156S</t>
  </si>
  <si>
    <t>054E</t>
  </si>
  <si>
    <t>056E</t>
  </si>
  <si>
    <t>158E</t>
  </si>
  <si>
    <t>CSCL AUTUMN</t>
  </si>
  <si>
    <t>CSCL SPRING</t>
  </si>
  <si>
    <t xml:space="preserve">	
OOCL ATLANTA</t>
  </si>
  <si>
    <t>0AANXW1MA</t>
  </si>
  <si>
    <t>COSCO SHIPPING RHINE</t>
  </si>
  <si>
    <t>0AAO1W1MA</t>
  </si>
  <si>
    <t>CMA CGM JACQUES JUNIOR</t>
  </si>
  <si>
    <t>COSCO SHIPPING DANUBE</t>
  </si>
  <si>
    <t>038W</t>
  </si>
  <si>
    <t>1570-016W</t>
  </si>
  <si>
    <t>EVER FAR</t>
  </si>
  <si>
    <t>077W</t>
  </si>
  <si>
    <t>COSCO PRINCE RUPERT</t>
  </si>
  <si>
    <t>XIN FU ZHOU</t>
  </si>
  <si>
    <t>0BDGTW1MA</t>
  </si>
  <si>
    <t xml:space="preserve">	
CMA CGM MISSOURI</t>
  </si>
  <si>
    <t>KOTA PAHLAWAN</t>
  </si>
  <si>
    <t>0035W</t>
  </si>
  <si>
    <t>BSG BONAIRE</t>
  </si>
  <si>
    <t>CELSIUS BRICKELL</t>
  </si>
  <si>
    <t>COSCO SAO PAULO</t>
  </si>
  <si>
    <t>101W</t>
  </si>
  <si>
    <t>351W</t>
  </si>
  <si>
    <t>199W</t>
  </si>
  <si>
    <t xml:space="preserve">	
XIN YANG SHAN</t>
  </si>
  <si>
    <t xml:space="preserve">	
LAKONIA</t>
  </si>
  <si>
    <t>030W</t>
  </si>
  <si>
    <t>401W</t>
  </si>
  <si>
    <t xml:space="preserve">	
COSCO IZMIR</t>
  </si>
  <si>
    <t>MALIAKOS</t>
  </si>
  <si>
    <t>KOTA LIMA</t>
  </si>
  <si>
    <t>014W</t>
  </si>
  <si>
    <t>SEAMAX STAMFORD</t>
  </si>
  <si>
    <t xml:space="preserve">	
DOLPHIN II</t>
  </si>
  <si>
    <t>017W</t>
  </si>
  <si>
    <t>BAY BRIDGE</t>
  </si>
  <si>
    <t>192W</t>
  </si>
  <si>
    <t>ITAL USODIMARE</t>
  </si>
  <si>
    <t>172W</t>
  </si>
  <si>
    <t xml:space="preserve">	
NAVIOS NERINE</t>
  </si>
  <si>
    <t>049W</t>
  </si>
  <si>
    <t>NAVIOS CHRYSALIS</t>
  </si>
  <si>
    <t>003W</t>
  </si>
  <si>
    <t xml:space="preserve">	
SEASMILE</t>
  </si>
  <si>
    <t>ALEXANDRIA BRIDGE</t>
  </si>
  <si>
    <t>068W</t>
  </si>
  <si>
    <t xml:space="preserve">	
SUNNY PHOENIX</t>
  </si>
  <si>
    <t>144W</t>
  </si>
  <si>
    <t>EXPRESS SPAIN</t>
  </si>
  <si>
    <t xml:space="preserve">	
ANDROUSA</t>
  </si>
  <si>
    <t>353W</t>
  </si>
  <si>
    <t>MAERSK AMAZON</t>
  </si>
  <si>
    <t>LUANDA EXPRESS</t>
  </si>
  <si>
    <t>2349W</t>
  </si>
  <si>
    <t>HANOVER EXPRESS</t>
  </si>
  <si>
    <t>2350W</t>
  </si>
  <si>
    <t xml:space="preserve">	
04FGTW1MA</t>
  </si>
  <si>
    <t>APL HOUSTON</t>
  </si>
  <si>
    <t>028N</t>
  </si>
  <si>
    <t>168N</t>
  </si>
  <si>
    <t>167E</t>
  </si>
  <si>
    <t>INSPIRE</t>
  </si>
  <si>
    <t>079E</t>
  </si>
  <si>
    <t>028E</t>
  </si>
  <si>
    <t>173S</t>
  </si>
  <si>
    <t>157S</t>
  </si>
  <si>
    <t>174S</t>
  </si>
  <si>
    <t>158S</t>
  </si>
  <si>
    <t>114S</t>
  </si>
  <si>
    <t>249S</t>
  </si>
  <si>
    <t>115S</t>
  </si>
  <si>
    <t>250S</t>
  </si>
  <si>
    <t>116S</t>
  </si>
  <si>
    <t xml:space="preserve">	
EVER LEGACY</t>
  </si>
  <si>
    <t>0662-063E</t>
  </si>
  <si>
    <t xml:space="preserve">	
0663-062E</t>
  </si>
  <si>
    <t>EVER LADEN</t>
  </si>
  <si>
    <t>CSCL STAR</t>
  </si>
  <si>
    <t>082E</t>
  </si>
  <si>
    <t>EVER LEGACY</t>
  </si>
  <si>
    <t>063E</t>
  </si>
  <si>
    <t>062E</t>
  </si>
  <si>
    <t>WAN HAI A01</t>
  </si>
  <si>
    <t>005E</t>
  </si>
  <si>
    <t>KOTA PUSAKA</t>
  </si>
  <si>
    <t>029E</t>
  </si>
  <si>
    <t xml:space="preserve">	
WAN HAI 722</t>
  </si>
  <si>
    <t>014E</t>
  </si>
  <si>
    <t>CMA CGM LIBERTY</t>
  </si>
  <si>
    <t xml:space="preserve">	
0MHGLE1MA</t>
  </si>
  <si>
    <t>0MHGPE1MA</t>
  </si>
  <si>
    <t>CMA CGM EVERGLADE</t>
  </si>
  <si>
    <t>APL ESPLANADE</t>
  </si>
  <si>
    <t xml:space="preserve">	
0MHGNE1MA</t>
  </si>
  <si>
    <t>EVER FAST</t>
  </si>
  <si>
    <t>1145E</t>
  </si>
  <si>
    <t>1146E</t>
  </si>
  <si>
    <t>EVER FAITH</t>
  </si>
  <si>
    <t>EVER FAME</t>
  </si>
  <si>
    <t>1147E</t>
  </si>
  <si>
    <t>EVER FORWARD</t>
  </si>
  <si>
    <t>1148E</t>
  </si>
  <si>
    <t>SEASPAN HUDSON</t>
  </si>
  <si>
    <t>022E</t>
  </si>
  <si>
    <t>OOCL MEMPHIS</t>
  </si>
  <si>
    <t>085E</t>
  </si>
  <si>
    <t>0PPJHE1MA</t>
  </si>
  <si>
    <t>APL DUBLIN</t>
  </si>
  <si>
    <t>SEASPAN ZAMBEZI</t>
  </si>
  <si>
    <t>060E</t>
  </si>
  <si>
    <t>0PPIOE1MA</t>
  </si>
  <si>
    <t>CMA CGM AQUILA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</si>
</sst>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1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  <font>
      <b/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auto="1"/>
        <bgColor indexed="64"/>
      </patternFill>
    </fill>
    <fill>
      <patternFill patternType="solid">
        <fgColor rgb="FFFF0000"/>
        <bgColor indexed="9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7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43" fillId="0" borderId="0" xfId="27" applyFont="1"/>
    <xf numFmtId="0" fontId="61" fillId="0" borderId="0" xfId="27" applyFont="1"/>
    <xf numFmtId="0" fontId="44" fillId="0" borderId="15" xfId="0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16" fontId="61" fillId="26" borderId="23" xfId="27" quotePrefix="1" applyNumberFormat="1" applyFont="1" applyFill="1" applyBorder="1" applyAlignment="1">
      <alignment horizontal="center"/>
    </xf>
    <xf numFmtId="0" fontId="44" fillId="27" borderId="23" xfId="23" applyFont="1" applyFill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166" fontId="44" fillId="0" borderId="22" xfId="0" applyNumberFormat="1" applyFont="1" applyBorder="1" applyAlignment="1">
      <alignment vertical="center"/>
    </xf>
    <xf numFmtId="166" fontId="44" fillId="0" borderId="23" xfId="0" applyNumberFormat="1" applyFont="1" applyBorder="1" applyAlignment="1">
      <alignment horizontal="center" vertical="center"/>
    </xf>
    <xf numFmtId="166" fontId="44" fillId="0" borderId="21" xfId="0" applyNumberFormat="1" applyFont="1" applyBorder="1" applyAlignment="1">
      <alignment vertical="center"/>
    </xf>
    <xf numFmtId="166" fontId="44" fillId="26" borderId="22" xfId="0" applyNumberFormat="1" applyFont="1" applyFill="1" applyBorder="1" applyAlignment="1">
      <alignment vertical="center"/>
    </xf>
    <xf numFmtId="0" fontId="44" fillId="25" borderId="23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9" xfId="132" applyFont="1" applyBorder="1" applyAlignment="1">
      <alignment horizontal="center" vertical="center"/>
    </xf>
    <xf numFmtId="16" fontId="44" fillId="26" borderId="22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5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5" xfId="27" applyFont="1" applyFill="1" applyBorder="1" applyAlignment="1">
      <alignment horizontal="center" vertical="center"/>
    </xf>
    <xf numFmtId="0" fontId="44" fillId="0" borderId="35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1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1" xfId="27" quotePrefix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74" fillId="26" borderId="38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1" xfId="132" applyNumberFormat="1" applyFont="1" applyFill="1" applyBorder="1" applyAlignment="1">
      <alignment horizontal="center"/>
    </xf>
    <xf numFmtId="16" fontId="60" fillId="25" borderId="31" xfId="132" quotePrefix="1" applyNumberFormat="1" applyFont="1" applyFill="1" applyBorder="1" applyAlignment="1">
      <alignment horizontal="center"/>
    </xf>
    <xf numFmtId="16" fontId="60" fillId="25" borderId="31" xfId="132" applyNumberFormat="1" applyFont="1" applyFill="1" applyBorder="1" applyAlignment="1">
      <alignment horizontal="center"/>
    </xf>
    <xf numFmtId="16" fontId="60" fillId="25" borderId="39" xfId="132" quotePrefix="1" applyNumberFormat="1" applyFont="1" applyFill="1" applyBorder="1" applyAlignment="1">
      <alignment horizontal="center"/>
    </xf>
    <xf numFmtId="16" fontId="60" fillId="25" borderId="29" xfId="132" applyNumberFormat="1" applyFont="1" applyFill="1" applyBorder="1" applyAlignment="1">
      <alignment horizontal="center"/>
    </xf>
    <xf numFmtId="16" fontId="75" fillId="25" borderId="39" xfId="133" applyNumberFormat="1" applyFont="1" applyFill="1" applyBorder="1" applyAlignment="1">
      <alignment horizontal="center"/>
    </xf>
    <xf numFmtId="0" fontId="88" fillId="25" borderId="39" xfId="132" quotePrefix="1" applyFont="1" applyFill="1" applyBorder="1" applyAlignment="1">
      <alignment horizontal="center"/>
    </xf>
    <xf numFmtId="16" fontId="75" fillId="25" borderId="39" xfId="132" applyNumberFormat="1" applyFont="1" applyFill="1" applyBorder="1" applyAlignment="1">
      <alignment horizontal="center"/>
    </xf>
    <xf numFmtId="0" fontId="75" fillId="25" borderId="39" xfId="132" quotePrefix="1" applyFont="1" applyFill="1" applyBorder="1" applyAlignment="1">
      <alignment horizontal="center"/>
    </xf>
    <xf numFmtId="16" fontId="74" fillId="25" borderId="38" xfId="132" quotePrefix="1" applyNumberFormat="1" applyFont="1" applyFill="1" applyBorder="1" applyAlignment="1">
      <alignment horizontal="center"/>
    </xf>
    <xf numFmtId="16" fontId="74" fillId="25" borderId="38" xfId="132" applyNumberFormat="1" applyFont="1" applyFill="1" applyBorder="1" applyAlignment="1">
      <alignment horizontal="center"/>
    </xf>
    <xf numFmtId="16" fontId="44" fillId="25" borderId="22" xfId="132" quotePrefix="1" applyNumberFormat="1" applyFont="1" applyFill="1" applyBorder="1" applyAlignment="1">
      <alignment horizontal="center"/>
    </xf>
    <xf numFmtId="16" fontId="44" fillId="25" borderId="28" xfId="132" applyNumberFormat="1" applyFont="1" applyFill="1" applyBorder="1" applyAlignment="1">
      <alignment horizontal="center"/>
    </xf>
    <xf numFmtId="16" fontId="44" fillId="25" borderId="22" xfId="132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3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3" xfId="132" applyNumberFormat="1" applyFont="1" applyFill="1" applyBorder="1" applyAlignment="1">
      <alignment horizontal="center"/>
    </xf>
    <xf numFmtId="16" fontId="60" fillId="25" borderId="37" xfId="132" applyNumberFormat="1" applyFont="1" applyFill="1" applyBorder="1" applyAlignment="1">
      <alignment horizontal="center"/>
    </xf>
    <xf numFmtId="16" fontId="60" fillId="25" borderId="37" xfId="132" quotePrefix="1" applyNumberFormat="1" applyFont="1" applyFill="1" applyBorder="1" applyAlignment="1">
      <alignment horizontal="center"/>
    </xf>
    <xf numFmtId="16" fontId="75" fillId="25" borderId="22" xfId="27" quotePrefix="1" applyNumberFormat="1" applyFont="1" applyFill="1" applyBorder="1" applyAlignment="1">
      <alignment horizontal="center"/>
    </xf>
    <xf numFmtId="16" fontId="61" fillId="25" borderId="23" xfId="27" applyNumberFormat="1" applyFont="1" applyFill="1" applyBorder="1" applyAlignment="1">
      <alignment horizontal="center"/>
    </xf>
    <xf numFmtId="16" fontId="61" fillId="25" borderId="23" xfId="27" quotePrefix="1" applyNumberFormat="1" applyFont="1" applyFill="1" applyBorder="1" applyAlignment="1">
      <alignment horizontal="center"/>
    </xf>
    <xf numFmtId="16" fontId="63" fillId="25" borderId="21" xfId="27" applyNumberFormat="1" applyFont="1" applyFill="1" applyBorder="1" applyAlignment="1">
      <alignment horizontal="center"/>
    </xf>
    <xf numFmtId="16" fontId="63" fillId="25" borderId="21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8" xfId="133" applyNumberFormat="1" applyFont="1" applyFill="1" applyBorder="1" applyAlignment="1">
      <alignment horizontal="center"/>
    </xf>
    <xf numFmtId="16" fontId="47" fillId="25" borderId="38" xfId="132" quotePrefix="1" applyNumberFormat="1" applyFont="1" applyFill="1" applyBorder="1" applyAlignment="1">
      <alignment horizontal="center"/>
    </xf>
    <xf numFmtId="16" fontId="47" fillId="25" borderId="38" xfId="0" applyNumberFormat="1" applyFont="1" applyFill="1" applyBorder="1" applyAlignment="1">
      <alignment horizontal="center"/>
    </xf>
    <xf numFmtId="16" fontId="47" fillId="25" borderId="38" xfId="132" applyNumberFormat="1" applyFont="1" applyFill="1" applyBorder="1" applyAlignment="1">
      <alignment horizontal="center"/>
    </xf>
    <xf numFmtId="0" fontId="47" fillId="25" borderId="38" xfId="132" quotePrefix="1" applyFont="1" applyFill="1" applyBorder="1" applyAlignment="1">
      <alignment horizontal="center"/>
    </xf>
    <xf numFmtId="16" fontId="75" fillId="26" borderId="22" xfId="27" quotePrefix="1" applyNumberFormat="1" applyFont="1" applyFill="1" applyBorder="1" applyAlignment="1">
      <alignment horizontal="center"/>
    </xf>
    <xf numFmtId="16" fontId="44" fillId="25" borderId="32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16" fontId="61" fillId="26" borderId="23" xfId="27" applyNumberFormat="1" applyFont="1" applyFill="1" applyBorder="1" applyAlignment="1">
      <alignment horizontal="center"/>
    </xf>
    <xf numFmtId="16" fontId="89" fillId="25" borderId="38" xfId="132" applyNumberFormat="1" applyFont="1" applyFill="1" applyBorder="1" applyAlignment="1">
      <alignment horizontal="center"/>
    </xf>
    <xf numFmtId="16" fontId="89" fillId="25" borderId="38" xfId="132" quotePrefix="1" applyNumberFormat="1" applyFont="1" applyFill="1" applyBorder="1" applyAlignment="1">
      <alignment horizontal="center"/>
    </xf>
    <xf numFmtId="0" fontId="89" fillId="25" borderId="38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5" xfId="133" applyFont="1" applyFill="1" applyBorder="1" applyAlignment="1">
      <alignment vertical="center"/>
    </xf>
    <xf numFmtId="0" fontId="44" fillId="27" borderId="35" xfId="132" applyFont="1" applyFill="1" applyBorder="1" applyAlignment="1">
      <alignment vertical="center"/>
    </xf>
    <xf numFmtId="0" fontId="44" fillId="26" borderId="35" xfId="132" applyFont="1" applyFill="1" applyBorder="1" applyAlignment="1">
      <alignment horizontal="center" vertical="center" wrapText="1"/>
    </xf>
    <xf numFmtId="165" fontId="45" fillId="24" borderId="32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16" fontId="44" fillId="0" borderId="19" xfId="0" applyNumberFormat="1" applyFont="1" applyBorder="1" applyAlignment="1">
      <alignment horizontal="left"/>
    </xf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6" xfId="132" applyFont="1" applyBorder="1" applyAlignment="1">
      <alignment horizontal="center" vertical="center"/>
    </xf>
    <xf numFmtId="166" fontId="47" fillId="25" borderId="38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5" xfId="134" applyFont="1" applyFill="1" applyBorder="1" applyAlignment="1">
      <alignment horizontal="center" vertical="center" wrapText="1"/>
    </xf>
    <xf numFmtId="0" fontId="44" fillId="25" borderId="35" xfId="134" applyFont="1" applyFill="1" applyBorder="1" applyAlignment="1">
      <alignment horizontal="center" vertical="center"/>
    </xf>
    <xf numFmtId="0" fontId="44" fillId="27" borderId="35" xfId="134" applyFont="1" applyFill="1" applyBorder="1" applyAlignment="1">
      <alignment horizontal="center" vertical="center"/>
    </xf>
    <xf numFmtId="0" fontId="44" fillId="25" borderId="38" xfId="134" applyFont="1" applyFill="1" applyBorder="1" applyAlignment="1">
      <alignment horizontal="center" vertical="center"/>
    </xf>
    <xf numFmtId="0" fontId="44" fillId="27" borderId="38" xfId="134" applyFont="1" applyFill="1" applyBorder="1" applyAlignment="1">
      <alignment horizontal="center" vertical="center"/>
    </xf>
    <xf numFmtId="0" fontId="44" fillId="26" borderId="35" xfId="132" applyFont="1" applyFill="1" applyBorder="1" applyAlignment="1">
      <alignment horizontal="center" vertical="center"/>
    </xf>
    <xf numFmtId="0" fontId="44" fillId="0" borderId="37" xfId="132" applyFont="1" applyBorder="1" applyAlignment="1">
      <alignment horizontal="center" vertical="center"/>
    </xf>
    <xf numFmtId="166" fontId="74" fillId="0" borderId="37" xfId="0" applyNumberFormat="1" applyFont="1" applyBorder="1" applyAlignment="1">
      <alignment vertical="center"/>
    </xf>
    <xf numFmtId="166" fontId="74" fillId="0" borderId="41" xfId="0" applyNumberFormat="1" applyFont="1" applyBorder="1" applyAlignment="1">
      <alignment vertical="center"/>
    </xf>
    <xf numFmtId="0" fontId="5" fillId="0" borderId="41" xfId="132" applyFont="1" applyBorder="1"/>
    <xf numFmtId="0" fontId="5" fillId="0" borderId="42" xfId="132" applyFont="1" applyBorder="1"/>
    <xf numFmtId="0" fontId="5" fillId="0" borderId="37" xfId="132" applyFont="1" applyBorder="1" applyAlignment="1">
      <alignment horizontal="left"/>
    </xf>
    <xf numFmtId="0" fontId="5" fillId="0" borderId="43" xfId="132" applyFont="1" applyBorder="1"/>
    <xf numFmtId="0" fontId="43" fillId="0" borderId="0" xfId="132" applyFont="1"/>
    <xf numFmtId="166" fontId="74" fillId="0" borderId="38" xfId="0" applyNumberFormat="1" applyFont="1" applyBorder="1" applyAlignment="1">
      <alignment horizontal="center" vertical="center"/>
    </xf>
    <xf numFmtId="16" fontId="43" fillId="25" borderId="38" xfId="132" quotePrefix="1" applyNumberFormat="1" applyFont="1" applyFill="1" applyBorder="1" applyAlignment="1">
      <alignment horizontal="center"/>
    </xf>
    <xf numFmtId="16" fontId="43" fillId="26" borderId="40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30" xfId="0" applyFont="1" applyBorder="1" applyAlignment="1">
      <alignment vertical="center"/>
    </xf>
    <xf numFmtId="0" fontId="74" fillId="0" borderId="34" xfId="0" applyFont="1" applyBorder="1" applyAlignment="1">
      <alignment horizontal="left" vertical="center"/>
    </xf>
    <xf numFmtId="166" fontId="74" fillId="0" borderId="39" xfId="0" applyNumberFormat="1" applyFont="1" applyBorder="1" applyAlignment="1">
      <alignment vertical="center"/>
    </xf>
    <xf numFmtId="166" fontId="74" fillId="0" borderId="30" xfId="0" applyNumberFormat="1" applyFont="1" applyBorder="1" applyAlignment="1">
      <alignment vertical="center"/>
    </xf>
    <xf numFmtId="0" fontId="63" fillId="26" borderId="30" xfId="0" applyFont="1" applyFill="1" applyBorder="1"/>
    <xf numFmtId="0" fontId="63" fillId="26" borderId="31" xfId="0" applyFont="1" applyFill="1" applyBorder="1"/>
    <xf numFmtId="16" fontId="63" fillId="25" borderId="39" xfId="132" applyNumberFormat="1" applyFont="1" applyFill="1" applyBorder="1" applyAlignment="1">
      <alignment horizontal="center"/>
    </xf>
    <xf numFmtId="16" fontId="63" fillId="25" borderId="34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1" xfId="0" applyFont="1" applyBorder="1" applyAlignment="1">
      <alignment vertical="center"/>
    </xf>
    <xf numFmtId="0" fontId="74" fillId="0" borderId="43" xfId="0" applyFont="1" applyBorder="1" applyAlignment="1">
      <alignment horizontal="left" vertical="center"/>
    </xf>
    <xf numFmtId="166" fontId="74" fillId="26" borderId="41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30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5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0" fontId="47" fillId="25" borderId="38" xfId="0" applyFont="1" applyFill="1" applyBorder="1" applyAlignment="1">
      <alignment horizontal="center" vertical="center" wrapText="1"/>
    </xf>
    <xf numFmtId="16" fontId="75" fillId="25" borderId="34" xfId="133" applyNumberFormat="1" applyFont="1" applyFill="1" applyBorder="1" applyAlignment="1">
      <alignment horizontal="left" wrapText="1"/>
    </xf>
    <xf numFmtId="0" fontId="90" fillId="28" borderId="0" xfId="133" applyFont="1" applyFill="1"/>
    <xf numFmtId="0" fontId="74" fillId="25" borderId="32" xfId="0" applyFont="1" applyFill="1" applyBorder="1" applyAlignment="1">
      <alignment wrapText="1"/>
    </xf>
    <xf numFmtId="16" fontId="75" fillId="25" borderId="30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8" xfId="0" applyNumberFormat="1" applyFont="1" applyFill="1" applyBorder="1" applyAlignment="1">
      <alignment horizontal="center" vertical="center"/>
    </xf>
    <xf numFmtId="0" fontId="44" fillId="29" borderId="37" xfId="134" applyFont="1" applyFill="1" applyBorder="1" applyAlignment="1">
      <alignment horizontal="center" vertical="center" wrapText="1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26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5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5" fillId="25" borderId="44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74" fillId="25" borderId="19" xfId="0" applyFont="1" applyFill="1" applyBorder="1" applyAlignment="1">
      <alignment wrapText="1"/>
    </xf>
    <xf numFmtId="0" fontId="5" fillId="25" borderId="0" xfId="132" applyFont="1" applyFill="1"/>
    <xf numFmtId="0" fontId="44" fillId="28" borderId="30" xfId="134" applyFont="1" applyFill="1" applyBorder="1" applyAlignment="1">
      <alignment horizontal="center" vertical="center" wrapText="1"/>
    </xf>
    <xf numFmtId="0" fontId="74" fillId="0" borderId="45" xfId="0" applyFont="1" applyBorder="1" applyAlignment="1">
      <alignment horizontal="left" vertical="center"/>
    </xf>
    <xf numFmtId="0" fontId="74" fillId="0" borderId="31" xfId="0" applyFont="1" applyBorder="1" applyAlignment="1">
      <alignment horizontal="left" vertical="center"/>
    </xf>
    <xf numFmtId="166" fontId="74" fillId="0" borderId="46" xfId="0" applyNumberFormat="1" applyFont="1" applyBorder="1" applyAlignment="1">
      <alignment vertical="center"/>
    </xf>
    <xf numFmtId="0" fontId="5" fillId="0" borderId="38" xfId="132" applyFont="1" applyBorder="1"/>
    <xf numFmtId="0" fontId="65" fillId="0" borderId="31" xfId="132" applyFont="1" applyBorder="1"/>
    <xf numFmtId="0" fontId="65" fillId="0" borderId="34" xfId="132" applyFont="1" applyBorder="1"/>
    <xf numFmtId="0" fontId="65" fillId="0" borderId="39" xfId="132" applyFont="1" applyBorder="1"/>
    <xf numFmtId="0" fontId="44" fillId="28" borderId="39" xfId="134" applyFont="1" applyFill="1" applyBorder="1" applyAlignment="1">
      <alignment horizontal="center" vertical="center"/>
    </xf>
    <xf numFmtId="0" fontId="5" fillId="0" borderId="30" xfId="132" applyFont="1" applyBorder="1"/>
    <xf numFmtId="0" fontId="5" fillId="0" borderId="31" xfId="132" applyFont="1" applyBorder="1"/>
    <xf numFmtId="165" fontId="44" fillId="0" borderId="0" xfId="133" applyNumberFormat="1" applyFont="1" applyAlignment="1">
      <alignment horizontal="center" vertical="center"/>
    </xf>
    <xf numFmtId="0" fontId="60" fillId="25" borderId="30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75" fillId="26" borderId="47" xfId="27" quotePrefix="1" applyNumberFormat="1" applyFont="1" applyFill="1" applyBorder="1" applyAlignment="1">
      <alignment horizontal="center"/>
    </xf>
    <xf numFmtId="16" fontId="61" fillId="26" borderId="38" xfId="27" applyNumberFormat="1" applyFont="1" applyFill="1" applyBorder="1" applyAlignment="1">
      <alignment horizontal="center"/>
    </xf>
    <xf numFmtId="16" fontId="63" fillId="25" borderId="39" xfId="24" quotePrefix="1" applyNumberFormat="1" applyFont="1" applyFill="1" applyBorder="1" applyAlignment="1">
      <alignment horizontal="center"/>
    </xf>
    <xf numFmtId="0" fontId="44" fillId="0" borderId="48" xfId="27" applyFont="1" applyBorder="1" applyAlignment="1">
      <alignment horizontal="center" vertical="center"/>
    </xf>
    <xf numFmtId="0" fontId="42" fillId="34" borderId="35" xfId="133" applyFont="1" applyFill="1" applyBorder="1" applyAlignment="1">
      <alignment horizontal="center" vertical="center" wrapText="1"/>
    </xf>
    <xf numFmtId="166" fontId="74" fillId="0" borderId="38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4" xfId="27" applyFont="1" applyFill="1" applyBorder="1" applyAlignment="1">
      <alignment wrapText="1"/>
    </xf>
    <xf numFmtId="16" fontId="89" fillId="25" borderId="38" xfId="0" quotePrefix="1" applyNumberFormat="1" applyFont="1" applyFill="1" applyBorder="1" applyAlignment="1">
      <alignment horizontal="center"/>
    </xf>
    <xf numFmtId="165" fontId="45" fillId="26" borderId="40" xfId="133" applyNumberFormat="1" applyFont="1" applyFill="1" applyBorder="1" applyAlignment="1">
      <alignment horizontal="center" vertical="center" wrapText="1"/>
    </xf>
    <xf numFmtId="166" fontId="45" fillId="25" borderId="38" xfId="0" quotePrefix="1" applyNumberFormat="1" applyFont="1" applyFill="1" applyBorder="1" applyAlignment="1">
      <alignment horizontal="center" vertical="center"/>
    </xf>
    <xf numFmtId="166" fontId="46" fillId="0" borderId="0" xfId="0" applyNumberFormat="1" applyFont="1" applyAlignment="1">
      <alignment horizontal="center" vertical="center"/>
    </xf>
    <xf numFmtId="0" fontId="5" fillId="25" borderId="51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165" fontId="44" fillId="0" borderId="0" xfId="133" applyNumberFormat="1" applyFont="1" applyAlignment="1">
      <alignment horizontal="center" vertical="center" wrapText="1"/>
    </xf>
    <xf numFmtId="0" fontId="84" fillId="25" borderId="31" xfId="134" applyFont="1" applyFill="1" applyBorder="1" applyAlignment="1">
      <alignment horizontal="center" wrapText="1"/>
    </xf>
    <xf numFmtId="0" fontId="84" fillId="25" borderId="31" xfId="134" applyFont="1" applyFill="1" applyBorder="1" applyAlignment="1">
      <alignment horizontal="left"/>
    </xf>
    <xf numFmtId="16" fontId="44" fillId="25" borderId="30" xfId="133" quotePrefix="1" applyNumberFormat="1" applyFont="1" applyFill="1" applyBorder="1" applyAlignment="1">
      <alignment horizontal="center"/>
    </xf>
    <xf numFmtId="16" fontId="84" fillId="25" borderId="39" xfId="133" applyNumberFormat="1" applyFont="1" applyFill="1" applyBorder="1" applyAlignment="1">
      <alignment horizontal="center"/>
    </xf>
    <xf numFmtId="0" fontId="90" fillId="26" borderId="0" xfId="134" applyFont="1" applyFill="1" applyAlignment="1">
      <alignment horizontal="center"/>
    </xf>
    <xf numFmtId="0" fontId="90" fillId="26" borderId="0" xfId="134" applyFont="1" applyFill="1" applyAlignment="1">
      <alignment horizontal="left"/>
    </xf>
    <xf numFmtId="16" fontId="90" fillId="33" borderId="0" xfId="134" applyNumberFormat="1" applyFont="1" applyFill="1" applyAlignment="1">
      <alignment horizontal="center"/>
    </xf>
    <xf numFmtId="16" fontId="90" fillId="33" borderId="0" xfId="133" applyNumberFormat="1" applyFont="1" applyFill="1" applyAlignment="1">
      <alignment horizontal="center"/>
    </xf>
    <xf numFmtId="16" fontId="90" fillId="33" borderId="0" xfId="133" quotePrefix="1" applyNumberFormat="1" applyFont="1" applyFill="1" applyAlignment="1">
      <alignment horizontal="center"/>
    </xf>
    <xf numFmtId="0" fontId="75" fillId="26" borderId="48" xfId="27" applyFont="1" applyFill="1" applyBorder="1" applyAlignment="1">
      <alignment horizontal="center" vertical="center" wrapText="1"/>
    </xf>
    <xf numFmtId="16" fontId="75" fillId="25" borderId="48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5" xfId="23" applyFont="1" applyFill="1" applyBorder="1" applyAlignment="1">
      <alignment horizontal="center" vertical="center" wrapText="1"/>
    </xf>
    <xf numFmtId="0" fontId="44" fillId="25" borderId="25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16" fontId="75" fillId="25" borderId="48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5" xfId="27" applyFont="1" applyFill="1" applyBorder="1" applyAlignment="1">
      <alignment vertical="center" wrapText="1"/>
    </xf>
    <xf numFmtId="16" fontId="44" fillId="0" borderId="34" xfId="0" applyNumberFormat="1" applyFont="1" applyBorder="1" applyAlignment="1">
      <alignment horizontal="left"/>
    </xf>
    <xf numFmtId="16" fontId="44" fillId="0" borderId="54" xfId="0" applyNumberFormat="1" applyFont="1" applyBorder="1"/>
    <xf numFmtId="0" fontId="61" fillId="25" borderId="32" xfId="27" applyFont="1" applyFill="1" applyBorder="1"/>
    <xf numFmtId="16" fontId="61" fillId="25" borderId="38" xfId="27" quotePrefix="1" applyNumberFormat="1" applyFont="1" applyFill="1" applyBorder="1" applyAlignment="1">
      <alignment horizontal="center"/>
    </xf>
    <xf numFmtId="16" fontId="63" fillId="25" borderId="39" xfId="27" applyNumberFormat="1" applyFont="1" applyFill="1" applyBorder="1" applyAlignment="1">
      <alignment horizontal="center"/>
    </xf>
    <xf numFmtId="16" fontId="44" fillId="0" borderId="54" xfId="0" applyNumberFormat="1" applyFont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8" xfId="27" applyFont="1" applyFill="1" applyBorder="1" applyAlignment="1">
      <alignment vertical="center"/>
    </xf>
    <xf numFmtId="16" fontId="76" fillId="0" borderId="48" xfId="27" quotePrefix="1" applyNumberFormat="1" applyFont="1" applyBorder="1" applyAlignment="1">
      <alignment vertical="center"/>
    </xf>
    <xf numFmtId="16" fontId="76" fillId="0" borderId="48" xfId="27" applyNumberFormat="1" applyFont="1" applyBorder="1" applyAlignment="1">
      <alignment vertical="center"/>
    </xf>
    <xf numFmtId="0" fontId="60" fillId="25" borderId="52" xfId="0" applyFont="1" applyFill="1" applyBorder="1"/>
    <xf numFmtId="16" fontId="60" fillId="25" borderId="53" xfId="132" applyNumberFormat="1" applyFont="1" applyFill="1" applyBorder="1" applyAlignment="1">
      <alignment horizontal="center"/>
    </xf>
    <xf numFmtId="16" fontId="60" fillId="25" borderId="53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0" fontId="44" fillId="25" borderId="32" xfId="132" applyFont="1" applyFill="1" applyBorder="1" applyAlignment="1">
      <alignment horizontal="center" vertical="center"/>
    </xf>
    <xf numFmtId="16" fontId="44" fillId="25" borderId="38" xfId="132" quotePrefix="1" applyNumberFormat="1" applyFont="1" applyFill="1" applyBorder="1" applyAlignment="1">
      <alignment horizontal="center"/>
    </xf>
    <xf numFmtId="16" fontId="44" fillId="25" borderId="38" xfId="132" applyNumberFormat="1" applyFont="1" applyFill="1" applyBorder="1" applyAlignment="1">
      <alignment horizontal="center"/>
    </xf>
    <xf numFmtId="16" fontId="44" fillId="26" borderId="38" xfId="132" quotePrefix="1" applyNumberFormat="1" applyFont="1" applyFill="1" applyBorder="1" applyAlignment="1">
      <alignment horizontal="center"/>
    </xf>
    <xf numFmtId="16" fontId="44" fillId="26" borderId="38" xfId="132" applyNumberFormat="1" applyFont="1" applyFill="1" applyBorder="1" applyAlignment="1">
      <alignment horizontal="center"/>
    </xf>
    <xf numFmtId="16" fontId="44" fillId="25" borderId="40" xfId="132" applyNumberFormat="1" applyFont="1" applyFill="1" applyBorder="1" applyAlignment="1">
      <alignment horizontal="center"/>
    </xf>
    <xf numFmtId="16" fontId="74" fillId="0" borderId="32" xfId="0" applyNumberFormat="1" applyFont="1" applyBorder="1" applyAlignment="1">
      <alignment horizontal="left" vertical="center"/>
    </xf>
    <xf numFmtId="0" fontId="43" fillId="25" borderId="32" xfId="132" applyFont="1" applyFill="1" applyBorder="1"/>
    <xf numFmtId="0" fontId="47" fillId="26" borderId="32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4" xfId="134" applyFont="1" applyFill="1" applyBorder="1" applyAlignment="1">
      <alignment horizontal="left"/>
    </xf>
    <xf numFmtId="0" fontId="5" fillId="25" borderId="55" xfId="134" applyFont="1" applyFill="1" applyBorder="1" applyAlignment="1">
      <alignment horizontal="left"/>
    </xf>
    <xf numFmtId="0" fontId="5" fillId="0" borderId="31" xfId="132" applyFont="1" applyBorder="1" applyAlignment="1">
      <alignment horizontal="left"/>
    </xf>
    <xf numFmtId="0" fontId="44" fillId="28" borderId="48" xfId="134" applyFont="1" applyFill="1" applyBorder="1" applyAlignment="1">
      <alignment horizontal="center" vertical="center" wrapText="1"/>
    </xf>
    <xf numFmtId="166" fontId="46" fillId="25" borderId="53" xfId="0" applyNumberFormat="1" applyFont="1" applyFill="1" applyBorder="1" applyAlignment="1">
      <alignment horizontal="center" vertical="center"/>
    </xf>
    <xf numFmtId="0" fontId="5" fillId="0" borderId="39" xfId="132" applyFont="1" applyBorder="1" applyAlignment="1">
      <alignment horizontal="center"/>
    </xf>
    <xf numFmtId="0" fontId="44" fillId="25" borderId="54" xfId="134" applyFont="1" applyFill="1" applyBorder="1" applyAlignment="1">
      <alignment horizontal="center" vertical="center"/>
    </xf>
    <xf numFmtId="166" fontId="47" fillId="25" borderId="32" xfId="0" applyNumberFormat="1" applyFont="1" applyFill="1" applyBorder="1" applyAlignment="1">
      <alignment horizontal="center" vertical="center"/>
    </xf>
    <xf numFmtId="166" fontId="45" fillId="25" borderId="32" xfId="0" applyNumberFormat="1" applyFont="1" applyFill="1" applyBorder="1" applyAlignment="1">
      <alignment horizontal="center" vertical="center"/>
    </xf>
    <xf numFmtId="0" fontId="89" fillId="25" borderId="32" xfId="0" applyFont="1" applyFill="1" applyBorder="1" applyAlignment="1">
      <alignment wrapText="1"/>
    </xf>
    <xf numFmtId="0" fontId="60" fillId="25" borderId="54" xfId="0" applyFont="1" applyFill="1" applyBorder="1" applyAlignment="1">
      <alignment wrapText="1"/>
    </xf>
    <xf numFmtId="0" fontId="60" fillId="25" borderId="32" xfId="0" applyFont="1" applyFill="1" applyBorder="1" applyAlignment="1">
      <alignment wrapText="1"/>
    </xf>
    <xf numFmtId="0" fontId="89" fillId="0" borderId="32" xfId="0" applyFont="1" applyBorder="1" applyAlignment="1">
      <alignment wrapText="1"/>
    </xf>
    <xf numFmtId="16" fontId="75" fillId="25" borderId="54" xfId="133" applyNumberFormat="1" applyFont="1" applyFill="1" applyBorder="1" applyAlignment="1">
      <alignment horizontal="center"/>
    </xf>
    <xf numFmtId="16" fontId="84" fillId="25" borderId="32" xfId="134" applyNumberFormat="1" applyFont="1" applyFill="1" applyBorder="1" applyAlignment="1">
      <alignment horizontal="center"/>
    </xf>
    <xf numFmtId="16" fontId="84" fillId="25" borderId="30" xfId="134" applyNumberFormat="1" applyFont="1" applyFill="1" applyBorder="1" applyAlignment="1">
      <alignment horizontal="center"/>
    </xf>
    <xf numFmtId="0" fontId="75" fillId="25" borderId="55" xfId="133" applyFont="1" applyFill="1" applyBorder="1" applyAlignment="1">
      <alignment horizontal="left" wrapText="1"/>
    </xf>
    <xf numFmtId="16" fontId="44" fillId="25" borderId="53" xfId="133" quotePrefix="1" applyNumberFormat="1" applyFont="1" applyFill="1" applyBorder="1" applyAlignment="1">
      <alignment horizontal="center"/>
    </xf>
    <xf numFmtId="0" fontId="44" fillId="32" borderId="48" xfId="133" applyFont="1" applyFill="1" applyBorder="1" applyAlignment="1">
      <alignment horizontal="center" vertical="center"/>
    </xf>
    <xf numFmtId="165" fontId="75" fillId="0" borderId="32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30" xfId="0" applyNumberFormat="1" applyFont="1" applyBorder="1" applyAlignment="1">
      <alignment horizontal="center" vertical="center"/>
    </xf>
    <xf numFmtId="166" fontId="75" fillId="26" borderId="32" xfId="0" applyNumberFormat="1" applyFont="1" applyFill="1" applyBorder="1" applyAlignment="1">
      <alignment horizontal="center" vertical="center"/>
    </xf>
    <xf numFmtId="166" fontId="75" fillId="0" borderId="32" xfId="0" applyNumberFormat="1" applyFont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5" fontId="75" fillId="0" borderId="31" xfId="133" applyNumberFormat="1" applyFont="1" applyBorder="1" applyAlignment="1">
      <alignment horizontal="center" vertical="center"/>
    </xf>
    <xf numFmtId="166" fontId="75" fillId="26" borderId="30" xfId="0" applyNumberFormat="1" applyFont="1" applyFill="1" applyBorder="1" applyAlignment="1">
      <alignment horizontal="center" vertical="center"/>
    </xf>
    <xf numFmtId="166" fontId="75" fillId="0" borderId="39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6" xfId="25" applyFont="1" applyFill="1" applyBorder="1" applyAlignment="1">
      <alignment horizontal="center" wrapText="1"/>
    </xf>
    <xf numFmtId="165" fontId="45" fillId="24" borderId="0" xfId="133" applyNumberFormat="1" applyFont="1" applyFill="1" applyAlignment="1">
      <alignment horizontal="center" vertical="center"/>
    </xf>
    <xf numFmtId="166" fontId="47" fillId="25" borderId="57" xfId="0" applyNumberFormat="1" applyFont="1" applyFill="1" applyBorder="1" applyAlignment="1">
      <alignment horizontal="center" vertical="center"/>
    </xf>
    <xf numFmtId="166" fontId="75" fillId="26" borderId="38" xfId="0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0" fontId="60" fillId="25" borderId="58" xfId="0" applyFont="1" applyFill="1" applyBorder="1" applyAlignment="1">
      <alignment wrapText="1"/>
    </xf>
    <xf numFmtId="16" fontId="60" fillId="25" borderId="0" xfId="132" applyNumberFormat="1" applyFont="1" applyFill="1" applyAlignment="1">
      <alignment horizontal="center"/>
    </xf>
    <xf numFmtId="0" fontId="60" fillId="25" borderId="31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59" xfId="132" quotePrefix="1" applyNumberFormat="1" applyFont="1" applyFill="1" applyBorder="1" applyAlignment="1">
      <alignment horizontal="center"/>
    </xf>
    <xf numFmtId="16" fontId="60" fillId="25" borderId="39" xfId="132" applyNumberFormat="1" applyFont="1" applyFill="1" applyBorder="1" applyAlignment="1">
      <alignment horizontal="center"/>
    </xf>
    <xf numFmtId="0" fontId="75" fillId="26" borderId="48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5" xfId="27" applyFont="1" applyFill="1" applyBorder="1" applyAlignment="1">
      <alignment vertical="center"/>
    </xf>
    <xf numFmtId="0" fontId="61" fillId="25" borderId="38" xfId="27" applyFont="1" applyFill="1" applyBorder="1" applyAlignment="1">
      <alignment wrapText="1"/>
    </xf>
    <xf numFmtId="0" fontId="43" fillId="25" borderId="0" xfId="132" applyFont="1" applyFill="1"/>
    <xf numFmtId="0" fontId="75" fillId="25" borderId="56" xfId="133" applyFont="1" applyFill="1" applyBorder="1" applyAlignment="1">
      <alignment horizontal="center"/>
    </xf>
    <xf numFmtId="16" fontId="47" fillId="25" borderId="32" xfId="133" applyNumberFormat="1" applyFont="1" applyFill="1" applyBorder="1" applyAlignment="1">
      <alignment horizontal="left" wrapText="1"/>
    </xf>
    <xf numFmtId="16" fontId="44" fillId="0" borderId="32" xfId="0" applyNumberFormat="1" applyFont="1" applyBorder="1" applyAlignment="1">
      <alignment wrapText="1"/>
    </xf>
    <xf numFmtId="0" fontId="75" fillId="25" borderId="55" xfId="133" applyFont="1" applyFill="1" applyBorder="1" applyAlignment="1">
      <alignment horizontal="left"/>
    </xf>
    <xf numFmtId="0" fontId="63" fillId="26" borderId="30" xfId="0" applyFont="1" applyFill="1" applyBorder="1" applyAlignment="1">
      <alignment wrapText="1"/>
    </xf>
    <xf numFmtId="165" fontId="75" fillId="0" borderId="34" xfId="133" applyNumberFormat="1" applyFont="1" applyBorder="1" applyAlignment="1">
      <alignment horizontal="center" vertical="center"/>
    </xf>
    <xf numFmtId="0" fontId="74" fillId="25" borderId="0" xfId="0" applyFont="1" applyFill="1" applyAlignment="1">
      <alignment wrapText="1"/>
    </xf>
    <xf numFmtId="16" fontId="74" fillId="25" borderId="40" xfId="132" applyNumberFormat="1" applyFont="1" applyFill="1" applyBorder="1" applyAlignment="1">
      <alignment horizontal="center"/>
    </xf>
    <xf numFmtId="0" fontId="44" fillId="28" borderId="36" xfId="134" applyFont="1" applyFill="1" applyBorder="1" applyAlignment="1">
      <alignment vertical="center" wrapText="1"/>
    </xf>
    <xf numFmtId="0" fontId="44" fillId="28" borderId="49" xfId="134" applyFont="1" applyFill="1" applyBorder="1" applyAlignment="1">
      <alignment vertical="center" wrapText="1"/>
    </xf>
    <xf numFmtId="0" fontId="63" fillId="26" borderId="0" xfId="0" applyFont="1" applyFill="1" applyAlignment="1">
      <alignment wrapText="1"/>
    </xf>
    <xf numFmtId="16" fontId="63" fillId="25" borderId="0" xfId="27" applyNumberFormat="1" applyFont="1" applyFill="1" applyAlignment="1">
      <alignment horizontal="center"/>
    </xf>
    <xf numFmtId="16" fontId="63" fillId="25" borderId="0" xfId="24" quotePrefix="1" applyNumberFormat="1" applyFont="1" applyFill="1" applyAlignment="1">
      <alignment horizontal="center"/>
    </xf>
    <xf numFmtId="0" fontId="83" fillId="26" borderId="0" xfId="27" quotePrefix="1" applyFont="1" applyFill="1" applyAlignment="1">
      <alignment horizontal="center"/>
    </xf>
    <xf numFmtId="0" fontId="5" fillId="0" borderId="0" xfId="27" quotePrefix="1" applyFont="1"/>
    <xf numFmtId="0" fontId="60" fillId="25" borderId="31" xfId="0" applyFont="1" applyFill="1" applyBorder="1"/>
    <xf numFmtId="16" fontId="44" fillId="25" borderId="60" xfId="132" applyNumberFormat="1" applyFont="1" applyFill="1" applyBorder="1" applyAlignment="1">
      <alignment horizontal="center"/>
    </xf>
    <xf numFmtId="0" fontId="75" fillId="25" borderId="55" xfId="133" quotePrefix="1" applyFont="1" applyFill="1" applyBorder="1" applyAlignment="1">
      <alignment horizontal="left" wrapText="1"/>
    </xf>
    <xf numFmtId="0" fontId="89" fillId="25" borderId="0" xfId="0" applyFont="1" applyFill="1"/>
    <xf numFmtId="166" fontId="75" fillId="26" borderId="0" xfId="0" applyNumberFormat="1" applyFont="1" applyFill="1" applyAlignment="1">
      <alignment horizontal="center" vertical="center"/>
    </xf>
    <xf numFmtId="166" fontId="75" fillId="0" borderId="0" xfId="0" applyNumberFormat="1" applyFont="1" applyAlignment="1">
      <alignment horizontal="center" vertical="center"/>
    </xf>
    <xf numFmtId="0" fontId="60" fillId="25" borderId="0" xfId="0" applyFont="1" applyFill="1" applyAlignment="1">
      <alignment horizontal="left" wrapText="1"/>
    </xf>
    <xf numFmtId="16" fontId="60" fillId="25" borderId="0" xfId="132" quotePrefix="1" applyNumberFormat="1" applyFont="1" applyFill="1" applyAlignment="1">
      <alignment horizontal="center"/>
    </xf>
    <xf numFmtId="165" fontId="44" fillId="24" borderId="0" xfId="133" applyNumberFormat="1" applyFont="1" applyFill="1" applyAlignment="1">
      <alignment horizontal="center" vertical="center"/>
    </xf>
    <xf numFmtId="166" fontId="44" fillId="25" borderId="0" xfId="0" quotePrefix="1" applyNumberFormat="1" applyFont="1" applyFill="1" applyAlignment="1">
      <alignment horizontal="center" vertical="center"/>
    </xf>
    <xf numFmtId="166" fontId="44" fillId="25" borderId="0" xfId="0" applyNumberFormat="1" applyFont="1" applyFill="1" applyAlignment="1">
      <alignment horizontal="center" vertical="center"/>
    </xf>
    <xf numFmtId="16" fontId="84" fillId="25" borderId="0" xfId="134" applyNumberFormat="1" applyFont="1" applyFill="1" applyAlignment="1">
      <alignment horizontal="center"/>
    </xf>
    <xf numFmtId="16" fontId="44" fillId="25" borderId="0" xfId="133" quotePrefix="1" applyNumberFormat="1" applyFont="1" applyFill="1" applyAlignment="1">
      <alignment horizontal="center"/>
    </xf>
    <xf numFmtId="16" fontId="84" fillId="25" borderId="0" xfId="133" applyNumberFormat="1" applyFont="1" applyFill="1" applyAlignment="1">
      <alignment horizont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166" fontId="74" fillId="0" borderId="0" xfId="0" applyNumberFormat="1" applyFont="1" applyAlignment="1">
      <alignment vertical="center"/>
    </xf>
    <xf numFmtId="166" fontId="74" fillId="26" borderId="0" xfId="0" applyNumberFormat="1" applyFont="1" applyFill="1" applyAlignment="1">
      <alignment vertical="center"/>
    </xf>
    <xf numFmtId="16" fontId="63" fillId="25" borderId="0" xfId="132" applyNumberFormat="1" applyFont="1" applyFill="1" applyAlignment="1">
      <alignment horizontal="center"/>
    </xf>
    <xf numFmtId="16" fontId="63" fillId="25" borderId="0" xfId="133" quotePrefix="1" applyNumberFormat="1" applyFont="1" applyFill="1" applyAlignment="1">
      <alignment horizontal="center"/>
    </xf>
    <xf numFmtId="16" fontId="44" fillId="25" borderId="0" xfId="24" applyNumberFormat="1" applyFont="1" applyFill="1" applyAlignment="1">
      <alignment horizontal="left" vertical="center"/>
    </xf>
    <xf numFmtId="16" fontId="4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vertical="center" wrapText="1"/>
    </xf>
    <xf numFmtId="16" fontId="77" fillId="25" borderId="0" xfId="27" quotePrefix="1" applyNumberFormat="1" applyFont="1" applyFill="1" applyAlignment="1">
      <alignment vertical="center"/>
    </xf>
    <xf numFmtId="16" fontId="44" fillId="0" borderId="54" xfId="0" applyNumberFormat="1" applyFont="1" applyBorder="1" applyAlignment="1">
      <alignment wrapText="1"/>
    </xf>
    <xf numFmtId="0" fontId="63" fillId="26" borderId="39" xfId="0" applyFont="1" applyFill="1" applyBorder="1" applyAlignment="1">
      <alignment wrapText="1"/>
    </xf>
    <xf numFmtId="166" fontId="47" fillId="25" borderId="59" xfId="0" applyNumberFormat="1" applyFont="1" applyFill="1" applyBorder="1" applyAlignment="1">
      <alignment horizontal="center" vertical="center"/>
    </xf>
    <xf numFmtId="0" fontId="44" fillId="25" borderId="58" xfId="132" applyFont="1" applyFill="1" applyBorder="1" applyAlignment="1">
      <alignment horizontal="center" vertical="center"/>
    </xf>
    <xf numFmtId="0" fontId="44" fillId="25" borderId="56" xfId="132" applyFont="1" applyFill="1" applyBorder="1" applyAlignment="1">
      <alignment vertical="center"/>
    </xf>
    <xf numFmtId="16" fontId="44" fillId="25" borderId="59" xfId="132" applyNumberFormat="1" applyFont="1" applyFill="1" applyBorder="1" applyAlignment="1">
      <alignment horizontal="center"/>
    </xf>
    <xf numFmtId="16" fontId="44" fillId="26" borderId="59" xfId="132" quotePrefix="1" applyNumberFormat="1" applyFont="1" applyFill="1" applyBorder="1" applyAlignment="1">
      <alignment horizontal="center"/>
    </xf>
    <xf numFmtId="16" fontId="44" fillId="26" borderId="59" xfId="132" applyNumberFormat="1" applyFont="1" applyFill="1" applyBorder="1" applyAlignment="1">
      <alignment horizontal="center"/>
    </xf>
    <xf numFmtId="0" fontId="47" fillId="25" borderId="60" xfId="25" applyFont="1" applyFill="1" applyBorder="1" applyAlignment="1">
      <alignment horizontal="center" wrapText="1"/>
    </xf>
    <xf numFmtId="165" fontId="45" fillId="24" borderId="40" xfId="133" applyNumberFormat="1" applyFont="1" applyFill="1" applyBorder="1" applyAlignment="1">
      <alignment horizontal="center" vertical="center"/>
    </xf>
    <xf numFmtId="165" fontId="75" fillId="0" borderId="31" xfId="133" applyNumberFormat="1" applyFont="1" applyBorder="1" applyAlignment="1">
      <alignment horizontal="center" vertical="center" wrapText="1"/>
    </xf>
    <xf numFmtId="0" fontId="75" fillId="25" borderId="56" xfId="133" applyFont="1" applyFill="1" applyBorder="1" applyAlignment="1">
      <alignment horizontal="left"/>
    </xf>
    <xf numFmtId="16" fontId="75" fillId="25" borderId="58" xfId="133" applyNumberFormat="1" applyFont="1" applyFill="1" applyBorder="1" applyAlignment="1">
      <alignment horizontal="center"/>
    </xf>
    <xf numFmtId="16" fontId="44" fillId="25" borderId="59" xfId="133" quotePrefix="1" applyNumberFormat="1" applyFont="1" applyFill="1" applyBorder="1" applyAlignment="1">
      <alignment horizontal="center"/>
    </xf>
    <xf numFmtId="166" fontId="75" fillId="26" borderId="39" xfId="0" applyNumberFormat="1" applyFont="1" applyFill="1" applyBorder="1" applyAlignment="1">
      <alignment horizontal="center" vertical="center"/>
    </xf>
    <xf numFmtId="16" fontId="47" fillId="25" borderId="19" xfId="133" applyNumberFormat="1" applyFont="1" applyFill="1" applyBorder="1" applyAlignment="1">
      <alignment horizontal="left" wrapText="1"/>
    </xf>
    <xf numFmtId="16" fontId="75" fillId="25" borderId="30" xfId="133" applyNumberFormat="1" applyFont="1" applyFill="1" applyBorder="1" applyAlignment="1">
      <alignment horizontal="left"/>
    </xf>
    <xf numFmtId="16" fontId="47" fillId="25" borderId="32" xfId="133" applyNumberFormat="1" applyFont="1" applyFill="1" applyBorder="1" applyAlignment="1">
      <alignment horizontal="left"/>
    </xf>
    <xf numFmtId="0" fontId="63" fillId="26" borderId="39" xfId="0" applyFont="1" applyFill="1" applyBorder="1"/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1" xfId="134" applyFont="1" applyBorder="1" applyAlignment="1">
      <alignment horizontal="center" vertical="center" wrapText="1"/>
    </xf>
    <xf numFmtId="0" fontId="74" fillId="0" borderId="43" xfId="134" applyFont="1" applyBorder="1" applyAlignment="1">
      <alignment horizontal="center" vertical="center"/>
    </xf>
    <xf numFmtId="0" fontId="74" fillId="0" borderId="30" xfId="134" applyFont="1" applyBorder="1" applyAlignment="1">
      <alignment horizontal="center" vertical="center"/>
    </xf>
    <xf numFmtId="0" fontId="74" fillId="0" borderId="34" xfId="134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42" xfId="132" applyFont="1" applyBorder="1" applyAlignment="1">
      <alignment horizontal="center" vertical="center"/>
    </xf>
    <xf numFmtId="0" fontId="44" fillId="0" borderId="32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30" xfId="27" applyFont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30" xfId="23" applyFont="1" applyBorder="1" applyAlignment="1">
      <alignment horizontal="center" vertical="center"/>
    </xf>
    <xf numFmtId="0" fontId="74" fillId="0" borderId="34" xfId="23" applyFont="1" applyBorder="1" applyAlignment="1">
      <alignment horizontal="center" vertical="center"/>
    </xf>
    <xf numFmtId="0" fontId="44" fillId="0" borderId="27" xfId="27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9" xfId="27" applyFont="1" applyBorder="1" applyAlignment="1">
      <alignment horizontal="center" vertical="center"/>
    </xf>
    <xf numFmtId="0" fontId="44" fillId="0" borderId="50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2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28" borderId="31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 wrapText="1"/>
    </xf>
    <xf numFmtId="0" fontId="44" fillId="0" borderId="3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28" borderId="34" xfId="134" applyFont="1" applyFill="1" applyBorder="1" applyAlignment="1">
      <alignment horizontal="center" vertical="center" wrapText="1"/>
    </xf>
    <xf numFmtId="0" fontId="44" fillId="0" borderId="31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40" xfId="134" applyFont="1" applyFill="1" applyBorder="1" applyAlignment="1">
      <alignment horizontal="center" vertical="center" wrapText="1"/>
    </xf>
    <xf numFmtId="0" fontId="44" fillId="28" borderId="28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26" xfId="133" applyFont="1" applyFill="1" applyBorder="1" applyAlignment="1">
      <alignment horizontal="center" vertical="center"/>
    </xf>
    <xf numFmtId="0" fontId="44" fillId="28" borderId="31" xfId="133" applyFont="1" applyFill="1" applyBorder="1" applyAlignment="1">
      <alignment horizontal="center" vertical="center"/>
    </xf>
  </cellXfs>
  <cellStyles count="138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Comma 2" xfId="19" xr:uid="{00000000-0005-0000-0000-000012000000}"/>
    <cellStyle name="Hyperlink" xfId="20" builtinId="8"/>
    <cellStyle name="Normal" xfId="0" builtinId="0"/>
    <cellStyle name="Normal 2" xfId="21" xr:uid="{00000000-0005-0000-0000-000015000000}"/>
    <cellStyle name="Normal 2 2" xfId="22" xr:uid="{00000000-0005-0000-0000-000016000000}"/>
    <cellStyle name="Normal_EUROPE" xfId="23" xr:uid="{00000000-0005-0000-0000-000017000000}"/>
    <cellStyle name="Normal_EUROPE 2" xfId="134" xr:uid="{00000000-0005-0000-0000-000018000000}"/>
    <cellStyle name="Normal_MED" xfId="24" xr:uid="{00000000-0005-0000-0000-000019000000}"/>
    <cellStyle name="Normal_MED (1)" xfId="25" xr:uid="{00000000-0005-0000-0000-00001A000000}"/>
    <cellStyle name="Normal_MED 2" xfId="133" xr:uid="{00000000-0005-0000-0000-00001B000000}"/>
    <cellStyle name="Normal_PERSIAN GULF" xfId="137" xr:uid="{00000000-0005-0000-0000-00001C000000}"/>
    <cellStyle name="Normal_Persian Gulf via HKG" xfId="26" xr:uid="{00000000-0005-0000-0000-00001D000000}"/>
    <cellStyle name="Normal_Persian Gulf via HKG 2" xfId="135" xr:uid="{00000000-0005-0000-0000-00001E000000}"/>
    <cellStyle name="Normal_SOUTH AFRICA" xfId="27" xr:uid="{00000000-0005-0000-0000-00001F000000}"/>
    <cellStyle name="Normal_SOUTH AFRICA 2" xfId="132" xr:uid="{00000000-0005-0000-0000-000020000000}"/>
    <cellStyle name="Normal_US WC &amp; Canada" xfId="28" xr:uid="{00000000-0005-0000-0000-000021000000}"/>
    <cellStyle name="Normal_US WC &amp; Canada 2" xfId="136" xr:uid="{00000000-0005-0000-0000-000022000000}"/>
    <cellStyle name="normální 2" xfId="29" xr:uid="{00000000-0005-0000-0000-000023000000}"/>
    <cellStyle name="normální 2 2" xfId="30" xr:uid="{00000000-0005-0000-0000-000024000000}"/>
    <cellStyle name="normální 2_Xl0001353" xfId="31" xr:uid="{00000000-0005-0000-0000-000025000000}"/>
    <cellStyle name="normální_04Road" xfId="32" xr:uid="{00000000-0005-0000-0000-000026000000}"/>
    <cellStyle name="표준_LOOP 3 LR-2005(CEX)" xfId="33" xr:uid="{00000000-0005-0000-0000-000027000000}"/>
    <cellStyle name="一般_2008-10-28 Long Term Schedule CTS SVC" xfId="34" xr:uid="{00000000-0005-0000-0000-000028000000}"/>
    <cellStyle name="好" xfId="35" xr:uid="{00000000-0005-0000-0000-000029000000}"/>
    <cellStyle name="好_MED WB ARB 1st Quarter 2013" xfId="36" xr:uid="{00000000-0005-0000-0000-00002A000000}"/>
    <cellStyle name="好_MED WB ARB 1st Quarter 2015" xfId="37" xr:uid="{00000000-0005-0000-0000-00002B000000}"/>
    <cellStyle name="好_MED WB ARB 1st Quarter 2015v2" xfId="38" xr:uid="{00000000-0005-0000-0000-00002C000000}"/>
    <cellStyle name="好_MED WB ARB 2nd Quarter 2014" xfId="39" xr:uid="{00000000-0005-0000-0000-00002D000000}"/>
    <cellStyle name="好_MED WB ARB 2nd Quarter 2014V2" xfId="40" xr:uid="{00000000-0005-0000-0000-00002E000000}"/>
    <cellStyle name="好_MED WB ARB 3rd Quarter 2013" xfId="41" xr:uid="{00000000-0005-0000-0000-00002F000000}"/>
    <cellStyle name="好_MED WB ARB 4th Quarter 2013V1" xfId="42" xr:uid="{00000000-0005-0000-0000-000030000000}"/>
    <cellStyle name="好_NW EUR SVC Westbound RF Arbitraries 2nd Qtr 2014" xfId="43" xr:uid="{00000000-0005-0000-0000-000031000000}"/>
    <cellStyle name="好_NW EUR SVC Westbound RF Arbitraries 3rd Qtr 2013" xfId="44" xr:uid="{00000000-0005-0000-0000-000032000000}"/>
    <cellStyle name="好_NW EUR SVC Westbound RF Arbitraries 3rd Qtr 2014" xfId="45" xr:uid="{00000000-0005-0000-0000-000033000000}"/>
    <cellStyle name="好_NWE 2011 3rd qu WB ARB proposal" xfId="46" xr:uid="{00000000-0005-0000-0000-000034000000}"/>
    <cellStyle name="好_NWE 2011 4thQ WB ARB proposal" xfId="47" xr:uid="{00000000-0005-0000-0000-000035000000}"/>
    <cellStyle name="好_NWE WB ARB 1st Quarter 2013" xfId="48" xr:uid="{00000000-0005-0000-0000-000036000000}"/>
    <cellStyle name="好_NWE WB ARB 1st Quarter 2013V2" xfId="49" xr:uid="{00000000-0005-0000-0000-000037000000}"/>
    <cellStyle name="好_NWE WB ARB 1st Quarter 2014" xfId="50" xr:uid="{00000000-0005-0000-0000-000038000000}"/>
    <cellStyle name="好_NWE WB ARB 2nd Quarter 2012 proposals" xfId="51" xr:uid="{00000000-0005-0000-0000-000039000000}"/>
    <cellStyle name="好_NWE WB ARB 2nd Quarter 2013" xfId="52" xr:uid="{00000000-0005-0000-0000-00003A000000}"/>
    <cellStyle name="好_NWE WB ARB 2nd Quarter 2013 V1" xfId="53" xr:uid="{00000000-0005-0000-0000-00003B000000}"/>
    <cellStyle name="好_NWE WB ARB 2nd Quarter 2013 V4" xfId="54" xr:uid="{00000000-0005-0000-0000-00003C000000}"/>
    <cellStyle name="好_NWE WB ARB 2nd Quarter 2014(20140529-20140630)" xfId="55" xr:uid="{00000000-0005-0000-0000-00003D000000}"/>
    <cellStyle name="好_NWE WB ARB 2nd Quarter 2014v2" xfId="56" xr:uid="{00000000-0005-0000-0000-00003E000000}"/>
    <cellStyle name="好_NWE WB ARB 2nd Quarter 2014v3 (1)" xfId="57" xr:uid="{00000000-0005-0000-0000-00003F000000}"/>
    <cellStyle name="好_NWE WB ARB 3rd Quarter 2012" xfId="58" xr:uid="{00000000-0005-0000-0000-000040000000}"/>
    <cellStyle name="好_NWE WB ARB 3rd Quarter 2013" xfId="59" xr:uid="{00000000-0005-0000-0000-000041000000}"/>
    <cellStyle name="好_NWE WB ARB 3rd Quarter 2014" xfId="60" xr:uid="{00000000-0005-0000-0000-000042000000}"/>
    <cellStyle name="好_NWE WB ARB 4th Quarter 2012" xfId="61" xr:uid="{00000000-0005-0000-0000-000043000000}"/>
    <cellStyle name="好_NWE WB ARB 4th Quarter 2012 update" xfId="62" xr:uid="{00000000-0005-0000-0000-000044000000}"/>
    <cellStyle name="好_NWE WB ARB 4th Quarter 2013" xfId="63" xr:uid="{00000000-0005-0000-0000-000045000000}"/>
    <cellStyle name="好_NWE WB ARB 4th Quarter 2014" xfId="64" xr:uid="{00000000-0005-0000-0000-000046000000}"/>
    <cellStyle name="好_NWE WB ARB NOV 25-DEC 31 2011" xfId="65" xr:uid="{00000000-0005-0000-0000-000047000000}"/>
    <cellStyle name="好_NWE WB ARB Q1 2012" xfId="66" xr:uid="{00000000-0005-0000-0000-000048000000}"/>
    <cellStyle name="好_REVISED NWE WB ARB 3rd Quarter 2013" xfId="67" xr:uid="{00000000-0005-0000-0000-000049000000}"/>
    <cellStyle name="好_UPDATED NWE WB ARB 1st Quarter 2013" xfId="68" xr:uid="{00000000-0005-0000-0000-00004A000000}"/>
    <cellStyle name="差" xfId="69" xr:uid="{00000000-0005-0000-0000-00004B000000}"/>
    <cellStyle name="差_MED WB ARB 1st Quarter 2013" xfId="70" xr:uid="{00000000-0005-0000-0000-00004C000000}"/>
    <cellStyle name="差_MED WB ARB 1st Quarter 2015" xfId="71" xr:uid="{00000000-0005-0000-0000-00004D000000}"/>
    <cellStyle name="差_MED WB ARB 1st Quarter 2015v2" xfId="72" xr:uid="{00000000-0005-0000-0000-00004E000000}"/>
    <cellStyle name="差_MED WB ARB 2nd Quarter 2014" xfId="73" xr:uid="{00000000-0005-0000-0000-00004F000000}"/>
    <cellStyle name="差_MED WB ARB 2nd Quarter 2014V2" xfId="74" xr:uid="{00000000-0005-0000-0000-000050000000}"/>
    <cellStyle name="差_MED WB ARB 3rd Quarter 2013" xfId="75" xr:uid="{00000000-0005-0000-0000-000051000000}"/>
    <cellStyle name="差_MED WB ARB 4th Quarter 2013V1" xfId="76" xr:uid="{00000000-0005-0000-0000-000052000000}"/>
    <cellStyle name="差_NW EUR SVC Westbound RF Arbitraries 2nd Qtr 2014" xfId="77" xr:uid="{00000000-0005-0000-0000-000053000000}"/>
    <cellStyle name="差_NW EUR SVC Westbound RF Arbitraries 3rd Qtr 2013" xfId="78" xr:uid="{00000000-0005-0000-0000-000054000000}"/>
    <cellStyle name="差_NW EUR SVC Westbound RF Arbitraries 3rd Qtr 2014" xfId="79" xr:uid="{00000000-0005-0000-0000-000055000000}"/>
    <cellStyle name="差_NWE 2011 3rd qu WB ARB proposal" xfId="80" xr:uid="{00000000-0005-0000-0000-000056000000}"/>
    <cellStyle name="差_NWE 2011 4thQ WB ARB proposal" xfId="81" xr:uid="{00000000-0005-0000-0000-000057000000}"/>
    <cellStyle name="差_NWE WB ARB 1st Quarter 2013" xfId="82" xr:uid="{00000000-0005-0000-0000-000058000000}"/>
    <cellStyle name="差_NWE WB ARB 1st Quarter 2013V2" xfId="83" xr:uid="{00000000-0005-0000-0000-000059000000}"/>
    <cellStyle name="差_NWE WB ARB 1st Quarter 2014" xfId="84" xr:uid="{00000000-0005-0000-0000-00005A000000}"/>
    <cellStyle name="差_NWE WB ARB 2nd Quarter 2012 proposals" xfId="85" xr:uid="{00000000-0005-0000-0000-00005B000000}"/>
    <cellStyle name="差_NWE WB ARB 2nd Quarter 2013" xfId="86" xr:uid="{00000000-0005-0000-0000-00005C000000}"/>
    <cellStyle name="差_NWE WB ARB 2nd Quarter 2013 V1" xfId="87" xr:uid="{00000000-0005-0000-0000-00005D000000}"/>
    <cellStyle name="差_NWE WB ARB 2nd Quarter 2013 V4" xfId="88" xr:uid="{00000000-0005-0000-0000-00005E000000}"/>
    <cellStyle name="差_NWE WB ARB 2nd Quarter 2014(20140529-20140630)" xfId="89" xr:uid="{00000000-0005-0000-0000-00005F000000}"/>
    <cellStyle name="差_NWE WB ARB 2nd Quarter 2014v2" xfId="90" xr:uid="{00000000-0005-0000-0000-000060000000}"/>
    <cellStyle name="差_NWE WB ARB 2nd Quarter 2014v3 (1)" xfId="91" xr:uid="{00000000-0005-0000-0000-000061000000}"/>
    <cellStyle name="差_NWE WB ARB 3rd Quarter 2012" xfId="92" xr:uid="{00000000-0005-0000-0000-000062000000}"/>
    <cellStyle name="差_NWE WB ARB 3rd Quarter 2013" xfId="93" xr:uid="{00000000-0005-0000-0000-000063000000}"/>
    <cellStyle name="差_NWE WB ARB 3rd Quarter 2014" xfId="94" xr:uid="{00000000-0005-0000-0000-000064000000}"/>
    <cellStyle name="差_NWE WB ARB 4th Quarter 2012" xfId="95" xr:uid="{00000000-0005-0000-0000-000065000000}"/>
    <cellStyle name="差_NWE WB ARB 4th Quarter 2012 update" xfId="96" xr:uid="{00000000-0005-0000-0000-000066000000}"/>
    <cellStyle name="差_NWE WB ARB 4th Quarter 2013" xfId="97" xr:uid="{00000000-0005-0000-0000-000067000000}"/>
    <cellStyle name="差_NWE WB ARB 4th Quarter 2014" xfId="98" xr:uid="{00000000-0005-0000-0000-000068000000}"/>
    <cellStyle name="差_NWE WB ARB NOV 25-DEC 31 2011" xfId="99" xr:uid="{00000000-0005-0000-0000-000069000000}"/>
    <cellStyle name="差_NWE WB ARB Q1 2012" xfId="100" xr:uid="{00000000-0005-0000-0000-00006A000000}"/>
    <cellStyle name="差_REVISED NWE WB ARB 3rd Quarter 2013" xfId="101" xr:uid="{00000000-0005-0000-0000-00006B000000}"/>
    <cellStyle name="差_UPDATED NWE WB ARB 1st Quarter 2013" xfId="102" xr:uid="{00000000-0005-0000-0000-00006C000000}"/>
    <cellStyle name="常规 2" xfId="103" xr:uid="{00000000-0005-0000-0000-00006D000000}"/>
    <cellStyle name="常规 2 2" xfId="104" xr:uid="{00000000-0005-0000-0000-00006E000000}"/>
    <cellStyle name="常规 2_Xl0001226" xfId="105" xr:uid="{00000000-0005-0000-0000-00006F000000}"/>
    <cellStyle name="常规 3" xfId="106" xr:uid="{00000000-0005-0000-0000-000070000000}"/>
    <cellStyle name="常规 3 2 2 2" xfId="107" xr:uid="{00000000-0005-0000-0000-000071000000}"/>
    <cellStyle name="常规 4" xfId="108" xr:uid="{00000000-0005-0000-0000-000072000000}"/>
    <cellStyle name="常规_AEN LTS(20071031) " xfId="109" xr:uid="{00000000-0005-0000-0000-000073000000}"/>
    <cellStyle name="强调文字颜色 1" xfId="110" xr:uid="{00000000-0005-0000-0000-000074000000}"/>
    <cellStyle name="强调文字颜色 2" xfId="111" xr:uid="{00000000-0005-0000-0000-000075000000}"/>
    <cellStyle name="强调文字颜色 3" xfId="112" xr:uid="{00000000-0005-0000-0000-000076000000}"/>
    <cellStyle name="强调文字颜色 4" xfId="113" xr:uid="{00000000-0005-0000-0000-000077000000}"/>
    <cellStyle name="强调文字颜色 5" xfId="114" xr:uid="{00000000-0005-0000-0000-000078000000}"/>
    <cellStyle name="强调文字颜色 6" xfId="115" xr:uid="{00000000-0005-0000-0000-000079000000}"/>
    <cellStyle name="标题" xfId="116" xr:uid="{00000000-0005-0000-0000-00007A000000}"/>
    <cellStyle name="标题 1" xfId="117" xr:uid="{00000000-0005-0000-0000-00007B000000}"/>
    <cellStyle name="标题 2" xfId="118" xr:uid="{00000000-0005-0000-0000-00007C000000}"/>
    <cellStyle name="标题 3" xfId="119" xr:uid="{00000000-0005-0000-0000-00007D000000}"/>
    <cellStyle name="标题 4" xfId="120" xr:uid="{00000000-0005-0000-0000-00007E000000}"/>
    <cellStyle name="标题_MED WB ARB 1st Quarter 2013" xfId="121" xr:uid="{00000000-0005-0000-0000-00007F000000}"/>
    <cellStyle name="检查单元格" xfId="122" xr:uid="{00000000-0005-0000-0000-000080000000}"/>
    <cellStyle name="汇总" xfId="123" xr:uid="{00000000-0005-0000-0000-000081000000}"/>
    <cellStyle name="注释" xfId="124" xr:uid="{00000000-0005-0000-0000-000082000000}"/>
    <cellStyle name="解释性文本" xfId="125" xr:uid="{00000000-0005-0000-0000-000083000000}"/>
    <cellStyle name="警告文本" xfId="126" xr:uid="{00000000-0005-0000-0000-000084000000}"/>
    <cellStyle name="计算" xfId="127" xr:uid="{00000000-0005-0000-0000-000085000000}"/>
    <cellStyle name="输入" xfId="128" xr:uid="{00000000-0005-0000-0000-000086000000}"/>
    <cellStyle name="输出" xfId="129" xr:uid="{00000000-0005-0000-0000-000087000000}"/>
    <cellStyle name="适中" xfId="130" xr:uid="{00000000-0005-0000-0000-000088000000}"/>
    <cellStyle name="链接单元格" xfId="131" xr:uid="{00000000-0005-0000-0000-00008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zoomScale="80" zoomScaleNormal="80" zoomScaleSheetLayoutView="100" workbookViewId="0">
      <selection activeCell="Q13" sqref="Q13"/>
    </sheetView>
  </sheetViews>
  <sheetFormatPr defaultColWidth="9" defaultRowHeight="18"/>
  <cols>
    <col min="1" max="1" width="16.77734375" style="46" customWidth="1"/>
    <col min="2" max="2" width="12.21875" style="20" customWidth="1"/>
    <col min="3" max="5" width="9" style="20"/>
    <col min="6" max="6" width="20.21875" style="20" customWidth="1"/>
    <col min="7" max="7" width="11.88671875" style="20" customWidth="1"/>
    <col min="8" max="10" width="9" style="20"/>
    <col min="11" max="11" width="24.10937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601" t="s">
        <v>0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</row>
    <row r="3" spans="1:17" s="2" customFormat="1">
      <c r="A3" s="600"/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97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100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103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 xr:uid="{00000000-0004-0000-0000-000000000000}"/>
    <hyperlink ref="B12" location="'S.AFRICA via SIN'!A1" display="SOUTH AFRICA (DURBAN, CAPE TOWN)" xr:uid="{00000000-0004-0000-0000-000001000000}"/>
    <hyperlink ref="B13" location="'S.AMERICA via SIN'!A1" display="SOUTH AMERICA via SINGAPORE  (SANTOS,MONTEVIDEO,BUENOS AIRES , RIO DE JANEIRO, NAGEGANTES, PARANAGUA)" xr:uid="{00000000-0004-0000-0000-000002000000}"/>
    <hyperlink ref="B9" location="'COLON via TAO'!A1" display="COLON CONTAINER TERMINAL via QINGDAO" xr:uid="{00000000-0004-0000-0000-000003000000}"/>
    <hyperlink ref="B11" location="'Panama+Caribbean via TAO'!A1" display="PANAMA &amp; CARIBBEAN - ENSENADA, MANZANILLO(MEXICO/PANAMA), CARTAGENA, KINGSTON, CAUCEDO, PORT OF SPAIN via TAO" xr:uid="{00000000-0004-0000-0000-000004000000}"/>
    <hyperlink ref="B8" location="'WCSA via NGB'!A1" display="WCSA - (MANZANILLO, LAZARO CARDENAS, PUERTO QUETZAL, BUENAVENTURA, GUAYAQUIL, CALLAO, SAN ANTONIO via NINGBO)" xr:uid="{00000000-0004-0000-0000-000005000000}"/>
    <hyperlink ref="B10" location="'WCSA via TAO'!A1" display="WCSA - ENSENADA, MANZANILLO (MEXICO), CALLAO, SAN ANTONIO via QINGDAO" xr:uid="{00000000-0004-0000-0000-000006000000}"/>
    <hyperlink ref="B15" location="'WEST AFRICA via PKL'!A1" display="WEST AFRICA via PKL (APAPA, TEMA, LOME, ABIDJAN, COTONOU, ONNE)" xr:uid="{00000000-0004-0000-0000-000007000000}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showGridLines="0" zoomScale="90" zoomScaleNormal="90" workbookViewId="0">
      <selection activeCell="F18" sqref="F18"/>
    </sheetView>
  </sheetViews>
  <sheetFormatPr defaultColWidth="8" defaultRowHeight="14.25"/>
  <cols>
    <col min="1" max="1" width="22.21875" style="124" customWidth="1"/>
    <col min="2" max="2" width="8" style="126" customWidth="1"/>
    <col min="3" max="3" width="9" style="124" customWidth="1"/>
    <col min="4" max="4" width="10.44140625" style="124" bestFit="1" customWidth="1"/>
    <col min="5" max="5" width="28" style="124" bestFit="1" customWidth="1"/>
    <col min="6" max="6" width="13.88671875" style="124" customWidth="1"/>
    <col min="7" max="7" width="10.44140625" style="126" bestFit="1" customWidth="1"/>
    <col min="8" max="8" width="26.21875" style="124" customWidth="1"/>
    <col min="9" max="9" width="6.44140625" style="124" bestFit="1" customWidth="1"/>
    <col min="10" max="11" width="4.6640625" style="124" bestFit="1" customWidth="1"/>
    <col min="12" max="16384" width="8" style="124"/>
  </cols>
  <sheetData>
    <row r="1" spans="1:10" ht="18">
      <c r="B1" s="602" t="s">
        <v>0</v>
      </c>
      <c r="C1" s="602"/>
      <c r="D1" s="602"/>
      <c r="E1" s="602"/>
      <c r="F1" s="602"/>
      <c r="G1" s="602"/>
      <c r="H1" s="602"/>
      <c r="I1" s="128"/>
    </row>
    <row r="2" spans="1:10" ht="18">
      <c r="B2" s="603" t="s">
        <v>111</v>
      </c>
      <c r="C2" s="603"/>
      <c r="D2" s="603"/>
      <c r="E2" s="603"/>
      <c r="F2" s="603"/>
      <c r="G2" s="603"/>
      <c r="H2" s="603"/>
      <c r="I2" s="128"/>
    </row>
    <row r="3" spans="1:10" ht="18">
      <c r="B3" s="395"/>
      <c r="C3" s="395"/>
      <c r="D3" s="395"/>
      <c r="E3" s="395"/>
      <c r="F3" s="395"/>
      <c r="G3" s="395"/>
      <c r="H3" s="395"/>
      <c r="I3" s="128"/>
    </row>
    <row r="4" spans="1:10" ht="18">
      <c r="B4" s="395"/>
      <c r="C4" s="395"/>
      <c r="D4" s="395"/>
      <c r="E4" s="395"/>
      <c r="F4" s="395"/>
      <c r="G4" s="395"/>
      <c r="H4" s="395"/>
      <c r="I4" s="128"/>
    </row>
    <row r="5" spans="1:10" ht="18">
      <c r="A5" s="357"/>
      <c r="B5" s="395"/>
      <c r="C5" s="395"/>
      <c r="D5" s="395"/>
      <c r="E5" s="395"/>
      <c r="F5" s="395"/>
      <c r="G5" s="395"/>
      <c r="H5" s="395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604" t="s">
        <v>16</v>
      </c>
      <c r="B8" s="605"/>
      <c r="C8" s="358" t="s">
        <v>17</v>
      </c>
      <c r="D8" s="359" t="s">
        <v>18</v>
      </c>
      <c r="E8" s="608" t="s">
        <v>19</v>
      </c>
      <c r="F8" s="609"/>
      <c r="G8" s="360" t="s">
        <v>112</v>
      </c>
      <c r="H8" s="354" t="s">
        <v>18</v>
      </c>
    </row>
    <row r="9" spans="1:10" ht="15">
      <c r="A9" s="606"/>
      <c r="B9" s="607"/>
      <c r="C9" s="361" t="s">
        <v>21</v>
      </c>
      <c r="D9" s="362" t="s">
        <v>112</v>
      </c>
      <c r="E9" s="610" t="s">
        <v>23</v>
      </c>
      <c r="F9" s="611"/>
      <c r="G9" s="363" t="s">
        <v>18</v>
      </c>
      <c r="H9" s="364" t="s">
        <v>113</v>
      </c>
    </row>
    <row r="10" spans="1:10" ht="15">
      <c r="A10" s="385"/>
      <c r="B10" s="418"/>
      <c r="C10" s="420"/>
      <c r="D10" s="366"/>
      <c r="E10" s="367"/>
      <c r="F10" s="368"/>
      <c r="G10" s="369"/>
      <c r="H10" s="370"/>
      <c r="I10" s="371"/>
    </row>
    <row r="11" spans="1:10" s="375" customFormat="1" ht="15">
      <c r="A11" s="493" t="s">
        <v>135</v>
      </c>
      <c r="B11" s="437" t="s">
        <v>224</v>
      </c>
      <c r="C11" s="436">
        <v>44935</v>
      </c>
      <c r="D11" s="436">
        <f>+C11+4</f>
        <v>44939</v>
      </c>
      <c r="E11" s="494" t="s">
        <v>239</v>
      </c>
      <c r="F11" s="541" t="s">
        <v>240</v>
      </c>
      <c r="G11" s="373">
        <v>44947</v>
      </c>
      <c r="H11" s="374">
        <f>+G11+20</f>
        <v>44967</v>
      </c>
      <c r="I11" s="371" t="s">
        <v>114</v>
      </c>
    </row>
    <row r="12" spans="1:10" s="384" customFormat="1" ht="15">
      <c r="A12" s="422"/>
      <c r="B12" s="423"/>
      <c r="C12" s="424"/>
      <c r="D12" s="379"/>
      <c r="E12" s="380"/>
      <c r="F12" s="381"/>
      <c r="G12" s="382"/>
      <c r="H12" s="383"/>
      <c r="I12" s="65"/>
    </row>
    <row r="13" spans="1:10" ht="15">
      <c r="C13" s="421"/>
      <c r="D13" s="387"/>
      <c r="E13" s="367"/>
      <c r="F13" s="368"/>
      <c r="G13" s="369"/>
      <c r="H13" s="370"/>
      <c r="I13" s="371"/>
    </row>
    <row r="14" spans="1:10" s="375" customFormat="1" ht="15">
      <c r="A14" s="493" t="s">
        <v>124</v>
      </c>
      <c r="B14" s="437" t="s">
        <v>160</v>
      </c>
      <c r="C14" s="372">
        <f>+C11+7</f>
        <v>44942</v>
      </c>
      <c r="D14" s="436">
        <f>+C14+4</f>
        <v>44946</v>
      </c>
      <c r="E14" s="494" t="s">
        <v>242</v>
      </c>
      <c r="F14" s="541" t="s">
        <v>241</v>
      </c>
      <c r="G14" s="373">
        <f>+G11+7</f>
        <v>44954</v>
      </c>
      <c r="H14" s="374">
        <f>+G14+20</f>
        <v>44974</v>
      </c>
      <c r="I14" s="371"/>
    </row>
    <row r="15" spans="1:10" s="384" customFormat="1" ht="15">
      <c r="A15" s="376"/>
      <c r="B15" s="419"/>
      <c r="C15" s="378"/>
      <c r="D15" s="389"/>
      <c r="E15" s="380"/>
      <c r="F15" s="381"/>
      <c r="G15" s="382"/>
      <c r="H15" s="383"/>
      <c r="I15" s="65"/>
      <c r="J15" s="384" t="s">
        <v>120</v>
      </c>
    </row>
    <row r="16" spans="1:10" ht="15">
      <c r="A16" s="385"/>
      <c r="B16" s="386"/>
      <c r="C16" s="365"/>
      <c r="D16" s="387"/>
      <c r="E16" s="367"/>
      <c r="F16" s="368"/>
      <c r="G16" s="369"/>
      <c r="H16" s="370"/>
      <c r="I16" s="371"/>
    </row>
    <row r="17" spans="1:10" s="375" customFormat="1" ht="15">
      <c r="A17" s="493" t="s">
        <v>123</v>
      </c>
      <c r="B17" s="437" t="s">
        <v>225</v>
      </c>
      <c r="C17" s="372">
        <f>+C14+7</f>
        <v>44949</v>
      </c>
      <c r="D17" s="436">
        <f>+C17+4</f>
        <v>44953</v>
      </c>
      <c r="E17" s="494" t="s">
        <v>243</v>
      </c>
      <c r="F17" s="541" t="s">
        <v>244</v>
      </c>
      <c r="G17" s="373">
        <f>G14+7</f>
        <v>44961</v>
      </c>
      <c r="H17" s="374">
        <f>+G17+20</f>
        <v>44981</v>
      </c>
      <c r="I17" s="388"/>
    </row>
    <row r="18" spans="1:10" s="384" customFormat="1" ht="15">
      <c r="A18" s="376"/>
      <c r="B18" s="377"/>
      <c r="C18" s="378"/>
      <c r="D18" s="389"/>
      <c r="E18" s="380"/>
      <c r="F18" s="381"/>
      <c r="G18" s="382"/>
      <c r="H18" s="383"/>
      <c r="I18" s="65"/>
    </row>
    <row r="19" spans="1:10" s="384" customFormat="1" ht="15">
      <c r="A19" s="571"/>
      <c r="B19" s="572"/>
      <c r="C19" s="573"/>
      <c r="D19" s="574"/>
      <c r="E19" s="242"/>
      <c r="F19" s="242"/>
      <c r="G19" s="575"/>
      <c r="H19" s="576"/>
      <c r="I19" s="65"/>
    </row>
    <row r="20" spans="1:10" s="384" customFormat="1" ht="15">
      <c r="A20" s="571"/>
      <c r="B20" s="572"/>
      <c r="C20" s="573"/>
      <c r="D20" s="574"/>
      <c r="E20" s="242"/>
      <c r="F20" s="242"/>
      <c r="G20" s="575"/>
      <c r="H20" s="576"/>
      <c r="I20" s="65"/>
    </row>
    <row r="21" spans="1:10" s="384" customFormat="1" ht="15">
      <c r="A21" s="63"/>
      <c r="B21" s="230"/>
      <c r="C21" s="64"/>
      <c r="D21" s="64"/>
      <c r="E21" s="242"/>
      <c r="F21" s="242"/>
      <c r="G21" s="390"/>
      <c r="H21" s="391"/>
      <c r="I21" s="65"/>
      <c r="J21" s="178"/>
    </row>
    <row r="22" spans="1:10">
      <c r="H22" s="163" t="s">
        <v>32</v>
      </c>
    </row>
    <row r="23" spans="1:10" ht="15">
      <c r="A23" s="154" t="s">
        <v>33</v>
      </c>
      <c r="B23" s="263"/>
      <c r="C23" s="187"/>
      <c r="D23" s="161"/>
      <c r="E23" s="242"/>
      <c r="F23" s="388"/>
      <c r="G23" s="162"/>
    </row>
    <row r="24" spans="1:10" ht="15">
      <c r="A24" s="392" t="s">
        <v>34</v>
      </c>
      <c r="B24" s="277"/>
      <c r="C24" s="184"/>
      <c r="D24" s="185"/>
      <c r="E24" s="162"/>
      <c r="F24" s="162"/>
      <c r="G24" s="124"/>
      <c r="H24" s="127"/>
    </row>
    <row r="25" spans="1:10" ht="15">
      <c r="A25" s="166"/>
      <c r="B25" s="393"/>
      <c r="C25" s="394"/>
      <c r="D25" s="165"/>
      <c r="E25" s="241"/>
      <c r="F25" s="241"/>
      <c r="G25" s="124"/>
      <c r="H25" s="127"/>
    </row>
    <row r="26" spans="1:10" ht="15">
      <c r="A26" s="156" t="s">
        <v>99</v>
      </c>
      <c r="B26" s="264"/>
      <c r="C26" s="164"/>
      <c r="D26" s="165"/>
      <c r="E26" s="243"/>
      <c r="F26" s="243"/>
      <c r="G26" s="124"/>
      <c r="H26" s="127"/>
    </row>
    <row r="27" spans="1:10" ht="15">
      <c r="A27" s="156" t="s">
        <v>98</v>
      </c>
      <c r="B27" s="169"/>
      <c r="C27" s="169"/>
      <c r="D27" s="170"/>
      <c r="E27" s="255"/>
      <c r="F27" s="255"/>
      <c r="G27" s="124"/>
      <c r="H27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showGridLines="0" zoomScale="80" zoomScaleNormal="80" zoomScaleSheetLayoutView="75" workbookViewId="0">
      <selection activeCell="J31" sqref="J31"/>
    </sheetView>
  </sheetViews>
  <sheetFormatPr defaultColWidth="8" defaultRowHeight="14.25"/>
  <cols>
    <col min="1" max="1" width="22.21875" style="51" customWidth="1"/>
    <col min="2" max="2" width="8" style="52" customWidth="1"/>
    <col min="3" max="3" width="9" style="51" customWidth="1"/>
    <col min="4" max="4" width="8.88671875" style="51" customWidth="1"/>
    <col min="5" max="5" width="20.88671875" style="51" customWidth="1"/>
    <col min="6" max="6" width="13.88671875" style="51" customWidth="1"/>
    <col min="7" max="7" width="12" style="52" bestFit="1" customWidth="1"/>
    <col min="8" max="9" width="16.6640625" style="51" customWidth="1"/>
    <col min="10" max="11" width="15.44140625" style="51" customWidth="1"/>
    <col min="12" max="12" width="17.109375" style="53" customWidth="1"/>
    <col min="13" max="13" width="15.44140625" style="51" customWidth="1"/>
    <col min="14" max="14" width="15.44140625" style="53" customWidth="1"/>
    <col min="15" max="15" width="15.44140625" style="51" customWidth="1"/>
    <col min="16" max="16" width="6.44140625" style="51" bestFit="1" customWidth="1"/>
    <col min="17" max="18" width="4.6640625" style="51" bestFit="1" customWidth="1"/>
    <col min="19" max="16384" width="8" style="51"/>
  </cols>
  <sheetData>
    <row r="1" spans="1:16" ht="18">
      <c r="B1" s="622" t="s">
        <v>0</v>
      </c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54"/>
    </row>
    <row r="2" spans="1:16" ht="18">
      <c r="B2" s="623" t="s">
        <v>12</v>
      </c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54"/>
    </row>
    <row r="3" spans="1:16" ht="18">
      <c r="B3" s="622" t="s">
        <v>13</v>
      </c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54"/>
    </row>
    <row r="4" spans="1:16" ht="18">
      <c r="B4" s="622" t="s">
        <v>102</v>
      </c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2"/>
      <c r="O4" s="622"/>
      <c r="P4" s="54"/>
    </row>
    <row r="5" spans="1:16" ht="18">
      <c r="A5" s="157"/>
      <c r="B5" s="622" t="s">
        <v>15</v>
      </c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  <c r="O5" s="622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614" t="s">
        <v>16</v>
      </c>
      <c r="B8" s="615"/>
      <c r="C8" s="223" t="s">
        <v>17</v>
      </c>
      <c r="D8" s="219" t="s">
        <v>18</v>
      </c>
      <c r="E8" s="620" t="s">
        <v>19</v>
      </c>
      <c r="F8" s="621"/>
      <c r="G8" s="396" t="s">
        <v>20</v>
      </c>
      <c r="H8" s="618" t="s">
        <v>18</v>
      </c>
      <c r="I8" s="618"/>
      <c r="J8" s="618"/>
      <c r="K8" s="618"/>
      <c r="L8" s="618"/>
      <c r="M8" s="618"/>
      <c r="N8" s="618"/>
      <c r="O8" s="619"/>
    </row>
    <row r="9" spans="1:16" ht="18" customHeight="1">
      <c r="A9" s="616"/>
      <c r="B9" s="617"/>
      <c r="C9" s="218" t="s">
        <v>21</v>
      </c>
      <c r="D9" s="212" t="s">
        <v>22</v>
      </c>
      <c r="E9" s="612" t="s">
        <v>23</v>
      </c>
      <c r="F9" s="613"/>
      <c r="G9" s="220" t="s">
        <v>18</v>
      </c>
      <c r="H9" s="221" t="s">
        <v>24</v>
      </c>
      <c r="I9" s="205" t="s">
        <v>25</v>
      </c>
      <c r="J9" s="221" t="s">
        <v>26</v>
      </c>
      <c r="K9" s="434" t="s">
        <v>117</v>
      </c>
      <c r="L9" s="96" t="s">
        <v>27</v>
      </c>
      <c r="M9" s="221" t="s">
        <v>28</v>
      </c>
      <c r="N9" s="96" t="s">
        <v>29</v>
      </c>
      <c r="O9" s="222" t="s">
        <v>30</v>
      </c>
    </row>
    <row r="10" spans="1:16" ht="18" customHeight="1">
      <c r="A10" s="213"/>
      <c r="B10" s="351"/>
      <c r="C10" s="214"/>
      <c r="D10" s="217"/>
      <c r="E10" s="544" t="s">
        <v>245</v>
      </c>
      <c r="F10" s="473" t="s">
        <v>246</v>
      </c>
      <c r="G10" s="477">
        <v>44947</v>
      </c>
      <c r="H10" s="337">
        <f>G10+19</f>
        <v>44966</v>
      </c>
      <c r="I10" s="324" t="s">
        <v>31</v>
      </c>
      <c r="J10" s="337">
        <f>+K10+2</f>
        <v>44975</v>
      </c>
      <c r="K10" s="431">
        <f>+H10+7</f>
        <v>44973</v>
      </c>
      <c r="L10" s="324" t="s">
        <v>31</v>
      </c>
      <c r="M10" s="324">
        <f>+K10+6</f>
        <v>44979</v>
      </c>
      <c r="N10" s="324" t="s">
        <v>31</v>
      </c>
      <c r="O10" s="324">
        <f>G10+37</f>
        <v>44984</v>
      </c>
      <c r="P10" s="207" t="s">
        <v>56</v>
      </c>
    </row>
    <row r="11" spans="1:16" s="61" customFormat="1" ht="18" customHeight="1">
      <c r="A11" s="350" t="str">
        <f>+'MANZANILLO via SHA'!A11</f>
        <v>MERATUS JAYAGIRI</v>
      </c>
      <c r="B11" s="351" t="str">
        <f>+'MANZANILLO via SHA'!B11</f>
        <v>028N</v>
      </c>
      <c r="C11" s="351">
        <f>+'MANZANILLO via SHA'!C11</f>
        <v>44935</v>
      </c>
      <c r="D11" s="215">
        <f>+C11+6</f>
        <v>44941</v>
      </c>
      <c r="E11" s="442" t="s">
        <v>248</v>
      </c>
      <c r="F11" s="474" t="s">
        <v>249</v>
      </c>
      <c r="G11" s="475">
        <v>44944</v>
      </c>
      <c r="H11" s="326">
        <f>G11+20</f>
        <v>44964</v>
      </c>
      <c r="I11" s="326">
        <f>G11+22</f>
        <v>44966</v>
      </c>
      <c r="J11" s="340" t="s">
        <v>31</v>
      </c>
      <c r="K11" s="432" t="s">
        <v>31</v>
      </c>
      <c r="L11" s="211">
        <f>G11+24</f>
        <v>44968</v>
      </c>
      <c r="M11" s="325">
        <f>G11+31</f>
        <v>44975</v>
      </c>
      <c r="N11" s="211">
        <f>G11+35</f>
        <v>44979</v>
      </c>
      <c r="O11" s="326" t="s">
        <v>31</v>
      </c>
      <c r="P11" s="208" t="s">
        <v>57</v>
      </c>
    </row>
    <row r="12" spans="1:16" s="62" customFormat="1" ht="18" customHeight="1">
      <c r="A12" s="209"/>
      <c r="B12" s="472"/>
      <c r="C12" s="216"/>
      <c r="D12" s="210"/>
      <c r="E12" s="411" t="s">
        <v>254</v>
      </c>
      <c r="F12" s="546" t="s">
        <v>255</v>
      </c>
      <c r="G12" s="476">
        <v>44949</v>
      </c>
      <c r="H12" s="328">
        <f>G12+22</f>
        <v>44971</v>
      </c>
      <c r="I12" s="327">
        <f>G12+23</f>
        <v>44972</v>
      </c>
      <c r="J12" s="328" t="s">
        <v>31</v>
      </c>
      <c r="K12" s="433" t="s">
        <v>31</v>
      </c>
      <c r="L12" s="299" t="s">
        <v>31</v>
      </c>
      <c r="M12" s="327">
        <f>+G12+34</f>
        <v>44983</v>
      </c>
      <c r="N12" s="327">
        <f>+G12+37</f>
        <v>44986</v>
      </c>
      <c r="O12" s="299" t="s">
        <v>31</v>
      </c>
      <c r="P12" s="65" t="s">
        <v>58</v>
      </c>
    </row>
    <row r="13" spans="1:16" ht="18" customHeight="1">
      <c r="A13" s="213"/>
      <c r="B13" s="351"/>
      <c r="C13" s="214"/>
      <c r="D13" s="217"/>
      <c r="E13" s="544" t="s">
        <v>242</v>
      </c>
      <c r="F13" s="581" t="s">
        <v>247</v>
      </c>
      <c r="G13" s="477">
        <f t="shared" ref="G13:G17" si="0">+G10+7</f>
        <v>44954</v>
      </c>
      <c r="H13" s="337">
        <f>G13+19</f>
        <v>44973</v>
      </c>
      <c r="I13" s="324" t="s">
        <v>31</v>
      </c>
      <c r="J13" s="337">
        <f>+K13+2</f>
        <v>44982</v>
      </c>
      <c r="K13" s="431">
        <f>+H13+7</f>
        <v>44980</v>
      </c>
      <c r="L13" s="324" t="s">
        <v>31</v>
      </c>
      <c r="M13" s="324">
        <f>+K13+6</f>
        <v>44986</v>
      </c>
      <c r="N13" s="324" t="s">
        <v>31</v>
      </c>
      <c r="O13" s="324">
        <f>G13+37</f>
        <v>44991</v>
      </c>
      <c r="P13" s="207"/>
    </row>
    <row r="14" spans="1:16" s="61" customFormat="1" ht="18" customHeight="1">
      <c r="A14" s="350" t="str">
        <f>+'MANZANILLO via SHA'!A14</f>
        <v>AS PAMELA</v>
      </c>
      <c r="B14" s="351" t="str">
        <f>+'MANZANILLO via SHA'!B14</f>
        <v>061N</v>
      </c>
      <c r="C14" s="351">
        <f>+'MANZANILLO via SHA'!C14</f>
        <v>44942</v>
      </c>
      <c r="D14" s="215">
        <f>+C14+6</f>
        <v>44948</v>
      </c>
      <c r="E14" s="442" t="s">
        <v>250</v>
      </c>
      <c r="F14" s="540" t="s">
        <v>251</v>
      </c>
      <c r="G14" s="475">
        <f t="shared" si="0"/>
        <v>44951</v>
      </c>
      <c r="H14" s="326">
        <f>G14+20</f>
        <v>44971</v>
      </c>
      <c r="I14" s="326">
        <f>G14+22</f>
        <v>44973</v>
      </c>
      <c r="J14" s="340" t="s">
        <v>31</v>
      </c>
      <c r="K14" s="432" t="s">
        <v>31</v>
      </c>
      <c r="L14" s="211">
        <f>G14+24</f>
        <v>44975</v>
      </c>
      <c r="M14" s="325">
        <f>G14+31</f>
        <v>44982</v>
      </c>
      <c r="N14" s="211">
        <f>G14+35</f>
        <v>44986</v>
      </c>
      <c r="O14" s="326" t="s">
        <v>31</v>
      </c>
      <c r="P14" s="208"/>
    </row>
    <row r="15" spans="1:16" s="62" customFormat="1" ht="18" customHeight="1">
      <c r="A15" s="209"/>
      <c r="B15" s="472"/>
      <c r="C15" s="216"/>
      <c r="D15" s="210"/>
      <c r="E15" s="411" t="s">
        <v>257</v>
      </c>
      <c r="F15" s="582" t="s">
        <v>256</v>
      </c>
      <c r="G15" s="476">
        <f>+G12+7</f>
        <v>44956</v>
      </c>
      <c r="H15" s="328">
        <f>G15+22</f>
        <v>44978</v>
      </c>
      <c r="I15" s="327">
        <f>G15+23</f>
        <v>44979</v>
      </c>
      <c r="J15" s="328" t="s">
        <v>31</v>
      </c>
      <c r="K15" s="433" t="s">
        <v>31</v>
      </c>
      <c r="L15" s="299" t="s">
        <v>31</v>
      </c>
      <c r="M15" s="327">
        <f>+G15+34</f>
        <v>44990</v>
      </c>
      <c r="N15" s="327">
        <f>+G15+37</f>
        <v>44993</v>
      </c>
      <c r="O15" s="299" t="s">
        <v>31</v>
      </c>
      <c r="P15" s="65"/>
    </row>
    <row r="16" spans="1:16" ht="18" customHeight="1">
      <c r="A16" s="213"/>
      <c r="B16" s="351"/>
      <c r="C16" s="217"/>
      <c r="D16" s="217"/>
      <c r="E16" s="544" t="s">
        <v>243</v>
      </c>
      <c r="F16" s="581" t="s">
        <v>244</v>
      </c>
      <c r="G16" s="477">
        <f t="shared" si="0"/>
        <v>44961</v>
      </c>
      <c r="H16" s="337">
        <f>G16+19</f>
        <v>44980</v>
      </c>
      <c r="I16" s="324" t="s">
        <v>31</v>
      </c>
      <c r="J16" s="337">
        <f>+K16+2</f>
        <v>44989</v>
      </c>
      <c r="K16" s="431">
        <f>+H16+7</f>
        <v>44987</v>
      </c>
      <c r="L16" s="324" t="s">
        <v>31</v>
      </c>
      <c r="M16" s="324">
        <f>+K16+6</f>
        <v>44993</v>
      </c>
      <c r="N16" s="324" t="s">
        <v>31</v>
      </c>
      <c r="O16" s="324">
        <f>G16+37</f>
        <v>44998</v>
      </c>
      <c r="P16" s="207"/>
    </row>
    <row r="17" spans="1:16" s="61" customFormat="1" ht="18" customHeight="1">
      <c r="A17" s="350" t="str">
        <f>+'MANZANILLO via SHA'!A17</f>
        <v>ZHONG HANG SHENG</v>
      </c>
      <c r="B17" s="351" t="str">
        <f>+'MANZANILLO via SHA'!B17</f>
        <v>168N</v>
      </c>
      <c r="C17" s="351">
        <f>+'MANZANILLO via SHA'!C17</f>
        <v>44949</v>
      </c>
      <c r="D17" s="215">
        <f>+C17+6</f>
        <v>44955</v>
      </c>
      <c r="E17" s="442" t="s">
        <v>252</v>
      </c>
      <c r="F17" s="540" t="s">
        <v>253</v>
      </c>
      <c r="G17" s="475">
        <f t="shared" si="0"/>
        <v>44958</v>
      </c>
      <c r="H17" s="326">
        <f>G17+20</f>
        <v>44978</v>
      </c>
      <c r="I17" s="326">
        <f>G17+22</f>
        <v>44980</v>
      </c>
      <c r="J17" s="340" t="s">
        <v>31</v>
      </c>
      <c r="K17" s="432" t="s">
        <v>31</v>
      </c>
      <c r="L17" s="211">
        <f>G17+24</f>
        <v>44982</v>
      </c>
      <c r="M17" s="325">
        <f>G17+31</f>
        <v>44989</v>
      </c>
      <c r="N17" s="211">
        <f>G17+35</f>
        <v>44993</v>
      </c>
      <c r="O17" s="326" t="s">
        <v>31</v>
      </c>
      <c r="P17" s="208"/>
    </row>
    <row r="18" spans="1:16" s="62" customFormat="1" ht="18" customHeight="1">
      <c r="A18" s="209"/>
      <c r="B18" s="229"/>
      <c r="C18" s="210"/>
      <c r="D18" s="210"/>
      <c r="E18" s="411" t="s">
        <v>258</v>
      </c>
      <c r="F18" s="599" t="s">
        <v>259</v>
      </c>
      <c r="G18" s="476">
        <f>+G15+7</f>
        <v>44963</v>
      </c>
      <c r="H18" s="328">
        <f>G18+22</f>
        <v>44985</v>
      </c>
      <c r="I18" s="327">
        <f>G18+23</f>
        <v>44986</v>
      </c>
      <c r="J18" s="328" t="s">
        <v>31</v>
      </c>
      <c r="K18" s="433" t="s">
        <v>31</v>
      </c>
      <c r="L18" s="299" t="s">
        <v>31</v>
      </c>
      <c r="M18" s="327">
        <f>+G18+34</f>
        <v>44997</v>
      </c>
      <c r="N18" s="327">
        <f>+G18+37</f>
        <v>45000</v>
      </c>
      <c r="O18" s="299" t="s">
        <v>31</v>
      </c>
      <c r="P18" s="65"/>
    </row>
    <row r="19" spans="1:16" s="62" customFormat="1" ht="18" customHeight="1">
      <c r="A19" s="63"/>
      <c r="B19" s="230"/>
      <c r="C19" s="64"/>
      <c r="D19" s="64"/>
      <c r="E19" s="552"/>
      <c r="F19" s="242"/>
      <c r="G19" s="553"/>
      <c r="H19" s="554"/>
      <c r="I19" s="553"/>
      <c r="J19" s="554"/>
      <c r="K19" s="554"/>
      <c r="L19" s="555"/>
      <c r="M19" s="553"/>
      <c r="N19" s="553"/>
      <c r="O19" s="555"/>
      <c r="P19" s="65"/>
    </row>
    <row r="20" spans="1:16" s="62" customFormat="1" ht="18" customHeight="1">
      <c r="A20" s="63"/>
      <c r="B20" s="230"/>
      <c r="C20" s="64"/>
      <c r="D20" s="64"/>
      <c r="E20" s="552"/>
      <c r="F20" s="242"/>
      <c r="G20" s="553"/>
      <c r="H20" s="554"/>
      <c r="I20" s="553"/>
      <c r="J20" s="554"/>
      <c r="K20" s="554"/>
      <c r="L20" s="555"/>
      <c r="M20" s="553"/>
      <c r="N20" s="553"/>
      <c r="O20" s="555"/>
      <c r="P20" s="65"/>
    </row>
    <row r="21" spans="1:16">
      <c r="O21" s="66" t="s">
        <v>32</v>
      </c>
    </row>
    <row r="22" spans="1:16" ht="15">
      <c r="A22" s="67" t="s">
        <v>33</v>
      </c>
      <c r="B22" s="199"/>
      <c r="C22" s="68"/>
      <c r="D22" s="69"/>
      <c r="E22" s="242"/>
      <c r="F22" s="208"/>
      <c r="G22" s="70"/>
    </row>
    <row r="23" spans="1:16" ht="15">
      <c r="A23" s="74" t="s">
        <v>34</v>
      </c>
      <c r="B23" s="231"/>
      <c r="C23" s="75"/>
      <c r="D23" s="76"/>
      <c r="E23" s="70"/>
      <c r="F23" s="70"/>
      <c r="G23" s="51"/>
      <c r="H23" s="53"/>
      <c r="J23" s="53"/>
      <c r="K23" s="53"/>
      <c r="L23" s="51"/>
      <c r="N23" s="51"/>
    </row>
    <row r="24" spans="1:16" ht="15">
      <c r="A24" s="77"/>
      <c r="B24" s="232"/>
      <c r="C24" s="78"/>
      <c r="D24" s="79"/>
      <c r="E24" s="241"/>
      <c r="F24" s="241"/>
      <c r="G24" s="51"/>
      <c r="H24" s="53"/>
      <c r="J24" s="53"/>
      <c r="K24" s="53"/>
      <c r="L24" s="51"/>
      <c r="N24" s="51"/>
    </row>
    <row r="25" spans="1:16" ht="15">
      <c r="A25" s="156" t="s">
        <v>99</v>
      </c>
      <c r="B25" s="198"/>
      <c r="C25" s="71"/>
      <c r="D25" s="79"/>
      <c r="E25" s="243"/>
      <c r="F25" s="243"/>
      <c r="G25" s="51"/>
      <c r="H25" s="53"/>
      <c r="J25" s="53"/>
      <c r="K25" s="53"/>
      <c r="L25" s="51"/>
      <c r="N25" s="51"/>
    </row>
    <row r="26" spans="1:16" ht="15">
      <c r="A26" s="156" t="s">
        <v>98</v>
      </c>
      <c r="B26" s="82"/>
      <c r="C26" s="82"/>
      <c r="D26" s="83"/>
      <c r="E26" s="240"/>
      <c r="F26" s="240"/>
      <c r="G26" s="51"/>
      <c r="H26" s="53"/>
      <c r="J26" s="53"/>
      <c r="K26" s="53"/>
      <c r="L26" s="51"/>
      <c r="N26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 xr:uid="{00000000-0004-0000-0200-000000000000}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J22"/>
  <sheetViews>
    <sheetView showGridLines="0" zoomScale="80" zoomScaleNormal="80" zoomScaleSheetLayoutView="75" workbookViewId="0">
      <selection activeCell="N11" sqref="N11"/>
    </sheetView>
  </sheetViews>
  <sheetFormatPr defaultColWidth="8" defaultRowHeight="14.25"/>
  <cols>
    <col min="1" max="1" width="23.6640625" style="52" customWidth="1"/>
    <col min="2" max="2" width="6.77734375" style="52" bestFit="1" customWidth="1"/>
    <col min="3" max="3" width="9.33203125" style="85" customWidth="1"/>
    <col min="4" max="4" width="9.88671875" style="85" customWidth="1"/>
    <col min="5" max="5" width="26.88671875" style="51" customWidth="1"/>
    <col min="6" max="6" width="20.21875" style="85" customWidth="1"/>
    <col min="7" max="7" width="11.88671875" style="52" bestFit="1" customWidth="1"/>
    <col min="8" max="8" width="23.33203125" style="52" customWidth="1"/>
    <col min="9" max="9" width="27.77734375" style="52" customWidth="1"/>
    <col min="10" max="10" width="6.33203125" style="51" bestFit="1" customWidth="1"/>
    <col min="11" max="16384" width="8" style="51"/>
  </cols>
  <sheetData>
    <row r="1" spans="1:10" ht="18">
      <c r="B1" s="627" t="s">
        <v>35</v>
      </c>
      <c r="C1" s="627"/>
      <c r="D1" s="627"/>
      <c r="E1" s="627"/>
      <c r="F1" s="627"/>
      <c r="G1" s="627"/>
      <c r="H1" s="627"/>
      <c r="I1" s="627"/>
    </row>
    <row r="2" spans="1:10" ht="18">
      <c r="B2" s="628" t="s">
        <v>36</v>
      </c>
      <c r="C2" s="628"/>
      <c r="D2" s="628"/>
      <c r="E2" s="628"/>
      <c r="F2" s="628"/>
      <c r="G2" s="628"/>
      <c r="H2" s="628"/>
      <c r="I2" s="628"/>
    </row>
    <row r="3" spans="1:10" ht="15">
      <c r="A3" s="56"/>
      <c r="E3" s="86"/>
      <c r="F3" s="120"/>
      <c r="G3" s="87"/>
      <c r="H3" s="87"/>
      <c r="I3" s="87"/>
    </row>
    <row r="4" spans="1:10" ht="15">
      <c r="B4" s="56"/>
      <c r="C4" s="88"/>
      <c r="D4" s="88"/>
      <c r="E4" s="54"/>
      <c r="F4" s="120"/>
      <c r="G4" s="87"/>
      <c r="H4" s="89"/>
      <c r="I4" s="90"/>
    </row>
    <row r="5" spans="1:10" ht="15">
      <c r="B5" s="56"/>
      <c r="C5" s="88"/>
      <c r="D5" s="88"/>
      <c r="E5" s="54"/>
      <c r="F5" s="120"/>
      <c r="G5" s="87"/>
      <c r="H5" s="89"/>
      <c r="I5" s="90"/>
    </row>
    <row r="6" spans="1:10" ht="15">
      <c r="A6" s="202"/>
      <c r="B6" s="56"/>
      <c r="C6" s="88"/>
      <c r="D6" s="88"/>
      <c r="E6" s="54"/>
      <c r="F6" s="88"/>
      <c r="G6" s="56"/>
      <c r="H6" s="57"/>
      <c r="I6" s="57"/>
    </row>
    <row r="7" spans="1:10" ht="15">
      <c r="B7" s="225"/>
      <c r="C7" s="91"/>
      <c r="D7" s="91"/>
      <c r="E7" s="91"/>
      <c r="F7" s="92"/>
      <c r="G7" s="284"/>
      <c r="H7" s="93"/>
      <c r="I7" s="93"/>
    </row>
    <row r="8" spans="1:10" ht="15">
      <c r="A8" s="197" t="s">
        <v>14</v>
      </c>
      <c r="B8" s="226"/>
      <c r="C8" s="94"/>
      <c r="D8" s="94"/>
      <c r="E8" s="94"/>
      <c r="F8" s="94"/>
      <c r="G8" s="285"/>
      <c r="H8" s="93"/>
      <c r="I8" s="93"/>
    </row>
    <row r="9" spans="1:10" ht="17.25" customHeight="1">
      <c r="A9" s="629" t="s">
        <v>119</v>
      </c>
      <c r="B9" s="629"/>
      <c r="C9" s="223" t="s">
        <v>17</v>
      </c>
      <c r="D9" s="219" t="s">
        <v>18</v>
      </c>
      <c r="E9" s="625" t="s">
        <v>19</v>
      </c>
      <c r="F9" s="626"/>
      <c r="G9" s="275" t="s">
        <v>37</v>
      </c>
      <c r="H9" s="205" t="s">
        <v>18</v>
      </c>
      <c r="J9" s="95"/>
    </row>
    <row r="10" spans="1:10" ht="34.9" customHeight="1">
      <c r="A10" s="630"/>
      <c r="B10" s="630"/>
      <c r="C10" s="479" t="s">
        <v>21</v>
      </c>
      <c r="D10" s="224" t="s">
        <v>136</v>
      </c>
      <c r="E10" s="625" t="s">
        <v>23</v>
      </c>
      <c r="F10" s="626"/>
      <c r="G10" s="282" t="s">
        <v>18</v>
      </c>
      <c r="H10" s="283" t="s">
        <v>39</v>
      </c>
      <c r="J10" s="98"/>
    </row>
    <row r="11" spans="1:10" ht="26.45" customHeight="1">
      <c r="A11" s="406" t="s">
        <v>123</v>
      </c>
      <c r="B11" s="407" t="s">
        <v>226</v>
      </c>
      <c r="C11" s="408">
        <v>44932</v>
      </c>
      <c r="D11" s="409">
        <f>+C11+8</f>
        <v>44940</v>
      </c>
      <c r="E11" s="537" t="s">
        <v>260</v>
      </c>
      <c r="F11" s="463" t="s">
        <v>261</v>
      </c>
      <c r="G11" s="469">
        <v>44945</v>
      </c>
      <c r="H11" s="464">
        <f>G11+27</f>
        <v>44972</v>
      </c>
      <c r="I11" s="276" t="s">
        <v>109</v>
      </c>
    </row>
    <row r="12" spans="1:10" s="99" customFormat="1" ht="26.45" customHeight="1">
      <c r="A12" s="406" t="s">
        <v>227</v>
      </c>
      <c r="B12" s="407" t="s">
        <v>228</v>
      </c>
      <c r="C12" s="410">
        <f>+C11+7</f>
        <v>44939</v>
      </c>
      <c r="D12" s="409">
        <f>+C12+8</f>
        <v>44947</v>
      </c>
      <c r="E12" s="537" t="s">
        <v>263</v>
      </c>
      <c r="F12" s="463" t="s">
        <v>262</v>
      </c>
      <c r="G12" s="469">
        <f>+G11+7</f>
        <v>44952</v>
      </c>
      <c r="H12" s="464">
        <f t="shared" ref="H12" si="0">G12+27</f>
        <v>44979</v>
      </c>
      <c r="J12" s="276"/>
    </row>
    <row r="13" spans="1:10" s="99" customFormat="1" ht="26.45" customHeight="1">
      <c r="A13" s="406" t="s">
        <v>135</v>
      </c>
      <c r="B13" s="407" t="s">
        <v>229</v>
      </c>
      <c r="C13" s="410">
        <v>45283</v>
      </c>
      <c r="D13" s="409">
        <f>+C13+8</f>
        <v>45291</v>
      </c>
      <c r="E13" s="537" t="s">
        <v>264</v>
      </c>
      <c r="F13" s="463" t="s">
        <v>265</v>
      </c>
      <c r="G13" s="469">
        <f t="shared" ref="G13:G14" si="1">+G12+7</f>
        <v>44959</v>
      </c>
      <c r="H13" s="464">
        <f t="shared" ref="H13" si="2">G13+27</f>
        <v>44986</v>
      </c>
      <c r="J13" s="276"/>
    </row>
    <row r="14" spans="1:10" s="99" customFormat="1" ht="26.45" customHeight="1">
      <c r="A14" s="406" t="s">
        <v>124</v>
      </c>
      <c r="B14" s="407" t="s">
        <v>161</v>
      </c>
      <c r="C14" s="410">
        <f t="shared" ref="C14" si="3">+C13+7</f>
        <v>45290</v>
      </c>
      <c r="D14" s="409">
        <f t="shared" ref="D14" si="4">+C14+8</f>
        <v>45298</v>
      </c>
      <c r="E14" s="537" t="s">
        <v>266</v>
      </c>
      <c r="F14" s="463" t="s">
        <v>267</v>
      </c>
      <c r="G14" s="469">
        <f t="shared" si="1"/>
        <v>44966</v>
      </c>
      <c r="H14" s="464">
        <f t="shared" ref="H14" si="5">G14+27</f>
        <v>44993</v>
      </c>
      <c r="J14" s="276"/>
    </row>
    <row r="15" spans="1:10" s="99" customFormat="1" ht="15">
      <c r="A15" s="203"/>
      <c r="B15" s="203"/>
      <c r="C15" s="101"/>
      <c r="D15" s="102"/>
      <c r="E15" s="103"/>
      <c r="F15" s="104"/>
      <c r="G15" s="286"/>
      <c r="H15" s="105"/>
      <c r="I15" s="105"/>
      <c r="J15" s="152"/>
    </row>
    <row r="16" spans="1:10" ht="15">
      <c r="A16" s="204"/>
      <c r="B16" s="106"/>
      <c r="C16" s="107"/>
      <c r="D16" s="107"/>
      <c r="E16" s="107"/>
      <c r="F16" s="235"/>
      <c r="G16" s="106"/>
      <c r="I16" s="66" t="s">
        <v>32</v>
      </c>
    </row>
    <row r="17" spans="1:9" ht="15">
      <c r="A17" s="199" t="s">
        <v>33</v>
      </c>
      <c r="B17" s="227"/>
      <c r="C17" s="91"/>
      <c r="D17" s="91"/>
      <c r="E17" s="91"/>
      <c r="H17" s="107"/>
      <c r="I17" s="107"/>
    </row>
    <row r="18" spans="1:9" ht="15">
      <c r="A18" s="200" t="s">
        <v>34</v>
      </c>
      <c r="B18" s="106"/>
      <c r="C18" s="107"/>
      <c r="D18" s="107"/>
      <c r="E18" s="107"/>
      <c r="F18" s="235"/>
      <c r="G18" s="106"/>
    </row>
    <row r="19" spans="1:9" ht="15">
      <c r="A19" s="201" t="s">
        <v>46</v>
      </c>
      <c r="B19" s="106"/>
      <c r="C19" s="107"/>
      <c r="D19" s="107"/>
      <c r="E19" s="107"/>
      <c r="F19" s="235"/>
      <c r="G19" s="106"/>
    </row>
    <row r="20" spans="1:9" ht="15">
      <c r="A20" s="204"/>
      <c r="B20" s="106"/>
      <c r="C20" s="107"/>
      <c r="D20" s="107"/>
      <c r="E20" s="107"/>
      <c r="F20" s="235"/>
      <c r="G20" s="106"/>
    </row>
    <row r="21" spans="1:9" ht="15">
      <c r="A21" s="156" t="s">
        <v>99</v>
      </c>
      <c r="B21" s="82"/>
      <c r="C21" s="109"/>
      <c r="D21" s="109"/>
      <c r="E21" s="83"/>
      <c r="F21" s="84"/>
      <c r="G21" s="624"/>
    </row>
    <row r="22" spans="1:9" ht="15">
      <c r="A22" s="156" t="s">
        <v>98</v>
      </c>
      <c r="B22" s="228"/>
      <c r="C22" s="110"/>
      <c r="D22" s="110"/>
      <c r="E22" s="111"/>
      <c r="F22" s="80"/>
      <c r="G22" s="624"/>
    </row>
  </sheetData>
  <mergeCells count="6">
    <mergeCell ref="G21:G22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 xr:uid="{00000000-0004-0000-0300-000000000000}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zoomScale="80" zoomScaleNormal="80" zoomScaleSheetLayoutView="75" workbookViewId="0">
      <selection activeCell="L29" sqref="L29"/>
    </sheetView>
  </sheetViews>
  <sheetFormatPr defaultColWidth="8" defaultRowHeight="14.25"/>
  <cols>
    <col min="1" max="1" width="22.33203125" style="52" customWidth="1"/>
    <col min="2" max="2" width="7.21875" style="85" customWidth="1"/>
    <col min="3" max="3" width="8.21875" style="51" customWidth="1"/>
    <col min="4" max="4" width="8.33203125" style="51" customWidth="1"/>
    <col min="5" max="5" width="23.21875" style="85" customWidth="1"/>
    <col min="6" max="6" width="10.88671875" style="51" customWidth="1"/>
    <col min="7" max="7" width="13.33203125" style="52" bestFit="1" customWidth="1"/>
    <col min="8" max="8" width="11" style="52" bestFit="1" customWidth="1"/>
    <col min="9" max="9" width="16.77734375" style="51" bestFit="1" customWidth="1"/>
    <col min="10" max="10" width="8.33203125" style="51" bestFit="1" customWidth="1"/>
    <col min="11" max="11" width="15.109375" style="51" bestFit="1" customWidth="1"/>
    <col min="12" max="12" width="17.88671875" style="51" customWidth="1"/>
    <col min="13" max="13" width="8.109375" style="51" bestFit="1" customWidth="1"/>
    <col min="14" max="16384" width="8" style="51"/>
  </cols>
  <sheetData>
    <row r="1" spans="1:14" ht="18">
      <c r="B1" s="627" t="s">
        <v>0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54"/>
    </row>
    <row r="2" spans="1:14" ht="18">
      <c r="B2" s="628" t="s">
        <v>40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54"/>
    </row>
    <row r="3" spans="1:14" ht="18">
      <c r="A3" s="56"/>
      <c r="B3" s="634" t="s">
        <v>41</v>
      </c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97"/>
      <c r="I7" s="54"/>
      <c r="K7" s="59"/>
      <c r="L7" s="90"/>
    </row>
    <row r="8" spans="1:14" ht="18" customHeight="1">
      <c r="A8" s="629" t="s">
        <v>119</v>
      </c>
      <c r="B8" s="629"/>
      <c r="C8" s="466" t="s">
        <v>17</v>
      </c>
      <c r="D8" s="219" t="s">
        <v>18</v>
      </c>
      <c r="E8" s="632" t="s">
        <v>19</v>
      </c>
      <c r="F8" s="632"/>
      <c r="G8" s="275" t="s">
        <v>37</v>
      </c>
      <c r="H8" s="632" t="s">
        <v>18</v>
      </c>
      <c r="I8" s="632"/>
      <c r="J8" s="632"/>
      <c r="K8" s="632"/>
      <c r="L8" s="632"/>
      <c r="M8" s="95"/>
    </row>
    <row r="9" spans="1:14" ht="30">
      <c r="A9" s="630"/>
      <c r="B9" s="630"/>
      <c r="C9" s="467" t="s">
        <v>21</v>
      </c>
      <c r="D9" s="224" t="s">
        <v>38</v>
      </c>
      <c r="E9" s="633" t="s">
        <v>23</v>
      </c>
      <c r="F9" s="633"/>
      <c r="G9" s="96" t="s">
        <v>18</v>
      </c>
      <c r="H9" s="97" t="s">
        <v>42</v>
      </c>
      <c r="I9" s="97" t="s">
        <v>43</v>
      </c>
      <c r="J9" s="97" t="s">
        <v>28</v>
      </c>
      <c r="K9" s="97" t="s">
        <v>44</v>
      </c>
      <c r="L9" s="97" t="s">
        <v>45</v>
      </c>
      <c r="M9" s="98"/>
    </row>
    <row r="10" spans="1:14" s="99" customFormat="1" ht="15">
      <c r="A10" s="406" t="str">
        <f>+'COLON via TAO'!A11</f>
        <v>ZHONG HANG SHENG</v>
      </c>
      <c r="B10" s="406" t="str">
        <f>+'COLON via TAO'!B11</f>
        <v>167E</v>
      </c>
      <c r="C10" s="406">
        <f>+'COLON via TAO'!C11</f>
        <v>44932</v>
      </c>
      <c r="D10" s="409">
        <f>C10+8</f>
        <v>44940</v>
      </c>
      <c r="E10" s="539" t="s">
        <v>268</v>
      </c>
      <c r="F10" s="539" t="s">
        <v>269</v>
      </c>
      <c r="G10" s="470">
        <v>44945</v>
      </c>
      <c r="H10" s="470">
        <f>G10+17</f>
        <v>44962</v>
      </c>
      <c r="I10" s="470">
        <f>G10+22</f>
        <v>44967</v>
      </c>
      <c r="J10" s="470">
        <f>+G10+29</f>
        <v>44974</v>
      </c>
      <c r="K10" s="470">
        <f>G10+34</f>
        <v>44979</v>
      </c>
      <c r="L10" s="470">
        <f>G10+36</f>
        <v>44981</v>
      </c>
      <c r="M10" s="465" t="s">
        <v>104</v>
      </c>
      <c r="N10" s="100"/>
    </row>
    <row r="11" spans="1:14" s="99" customFormat="1" ht="18" customHeight="1">
      <c r="A11" s="406" t="str">
        <f>+'COLON via TAO'!A12</f>
        <v>INSPIRE</v>
      </c>
      <c r="B11" s="406" t="str">
        <f>+'COLON via TAO'!B12</f>
        <v>079E</v>
      </c>
      <c r="C11" s="406">
        <f>+'COLON via TAO'!C12</f>
        <v>44939</v>
      </c>
      <c r="D11" s="409">
        <f>C11+8</f>
        <v>44947</v>
      </c>
      <c r="E11" s="471" t="s">
        <v>166</v>
      </c>
      <c r="F11" s="471" t="s">
        <v>163</v>
      </c>
      <c r="G11" s="470">
        <f>+G10+7</f>
        <v>44952</v>
      </c>
      <c r="H11" s="470">
        <f>G11+17</f>
        <v>44969</v>
      </c>
      <c r="I11" s="470">
        <f>G11+22</f>
        <v>44974</v>
      </c>
      <c r="J11" s="470">
        <f>+G11+29</f>
        <v>44981</v>
      </c>
      <c r="K11" s="470">
        <f>G11+34</f>
        <v>44986</v>
      </c>
      <c r="L11" s="470">
        <f>G11+36</f>
        <v>44988</v>
      </c>
      <c r="M11" s="465"/>
      <c r="N11" s="100"/>
    </row>
    <row r="12" spans="1:14" s="99" customFormat="1" ht="18" customHeight="1">
      <c r="A12" s="406" t="str">
        <f>+'COLON via TAO'!A13</f>
        <v>MERATUS JAYAGIRI</v>
      </c>
      <c r="B12" s="406" t="str">
        <f>+'COLON via TAO'!B13</f>
        <v>028E</v>
      </c>
      <c r="C12" s="406">
        <f>+'COLON via TAO'!C13</f>
        <v>45283</v>
      </c>
      <c r="D12" s="409">
        <f t="shared" ref="D12:D13" si="0">C12+8</f>
        <v>45291</v>
      </c>
      <c r="E12" s="471" t="s">
        <v>167</v>
      </c>
      <c r="F12" s="471" t="s">
        <v>164</v>
      </c>
      <c r="G12" s="470">
        <f t="shared" ref="G12:G13" si="1">+G11+7</f>
        <v>44959</v>
      </c>
      <c r="H12" s="470">
        <f t="shared" ref="H12:H13" si="2">G12+17</f>
        <v>44976</v>
      </c>
      <c r="I12" s="470">
        <f t="shared" ref="I12:I13" si="3">G12+22</f>
        <v>44981</v>
      </c>
      <c r="J12" s="470">
        <f t="shared" ref="J12:J13" si="4">+G12+29</f>
        <v>44988</v>
      </c>
      <c r="K12" s="470">
        <f t="shared" ref="K12:K13" si="5">G12+34</f>
        <v>44993</v>
      </c>
      <c r="L12" s="470">
        <f t="shared" ref="L12:L13" si="6">G12+36</f>
        <v>44995</v>
      </c>
      <c r="M12" s="465"/>
      <c r="N12" s="100"/>
    </row>
    <row r="13" spans="1:14" s="99" customFormat="1" ht="18" customHeight="1">
      <c r="A13" s="406" t="str">
        <f>+'COLON via TAO'!A14</f>
        <v>AS PAMELA</v>
      </c>
      <c r="B13" s="406" t="str">
        <f>+'COLON via TAO'!B14</f>
        <v>061E</v>
      </c>
      <c r="C13" s="406">
        <f>+'COLON via TAO'!C14</f>
        <v>45290</v>
      </c>
      <c r="D13" s="409">
        <f t="shared" si="0"/>
        <v>45298</v>
      </c>
      <c r="E13" s="539" t="s">
        <v>168</v>
      </c>
      <c r="F13" s="471" t="s">
        <v>165</v>
      </c>
      <c r="G13" s="470">
        <f t="shared" si="1"/>
        <v>44966</v>
      </c>
      <c r="H13" s="470">
        <f t="shared" si="2"/>
        <v>44983</v>
      </c>
      <c r="I13" s="470">
        <f t="shared" si="3"/>
        <v>44988</v>
      </c>
      <c r="J13" s="470">
        <f t="shared" si="4"/>
        <v>44995</v>
      </c>
      <c r="K13" s="470">
        <f t="shared" si="5"/>
        <v>45000</v>
      </c>
      <c r="L13" s="470">
        <f t="shared" si="6"/>
        <v>45002</v>
      </c>
      <c r="M13" s="465"/>
      <c r="N13" s="100"/>
    </row>
    <row r="14" spans="1:14" s="99" customFormat="1" ht="18" customHeight="1">
      <c r="A14" s="577"/>
      <c r="B14" s="577"/>
      <c r="C14" s="577"/>
      <c r="D14" s="578"/>
      <c r="E14" s="579"/>
      <c r="F14" s="579"/>
      <c r="G14" s="580"/>
      <c r="H14" s="580"/>
      <c r="I14" s="580"/>
      <c r="J14" s="580"/>
      <c r="K14" s="580"/>
      <c r="L14" s="580"/>
      <c r="M14" s="465"/>
      <c r="N14" s="100"/>
    </row>
    <row r="15" spans="1:14" ht="15">
      <c r="B15" s="245"/>
      <c r="C15" s="68"/>
      <c r="D15" s="69"/>
      <c r="E15" s="236"/>
      <c r="F15" s="70"/>
      <c r="G15" s="70"/>
      <c r="H15" s="70"/>
      <c r="L15" s="66" t="s">
        <v>32</v>
      </c>
    </row>
    <row r="16" spans="1:14" s="117" customFormat="1" ht="15">
      <c r="A16" s="199" t="s">
        <v>33</v>
      </c>
      <c r="B16" s="252"/>
      <c r="C16" s="113"/>
      <c r="D16" s="114"/>
      <c r="E16" s="115"/>
      <c r="F16" s="244"/>
      <c r="G16" s="116"/>
      <c r="H16" s="635"/>
      <c r="I16" s="635"/>
    </row>
    <row r="17" spans="1:12" ht="15">
      <c r="A17" s="200" t="s">
        <v>34</v>
      </c>
      <c r="B17" s="247"/>
      <c r="C17" s="78"/>
      <c r="D17" s="79"/>
      <c r="E17" s="80"/>
      <c r="F17" s="241"/>
      <c r="G17" s="118"/>
      <c r="H17" s="631"/>
      <c r="I17" s="631"/>
    </row>
    <row r="18" spans="1:12" ht="15">
      <c r="A18" s="201" t="s">
        <v>46</v>
      </c>
      <c r="B18" s="251"/>
      <c r="C18" s="71"/>
      <c r="D18" s="79"/>
      <c r="E18" s="81"/>
      <c r="F18" s="243"/>
    </row>
    <row r="19" spans="1:12" ht="15">
      <c r="A19" s="198"/>
      <c r="B19" s="109"/>
      <c r="C19" s="82"/>
      <c r="D19" s="83"/>
      <c r="E19" s="84"/>
      <c r="F19" s="240"/>
    </row>
    <row r="20" spans="1:12" ht="15">
      <c r="A20" s="156" t="s">
        <v>99</v>
      </c>
      <c r="B20" s="249"/>
      <c r="C20" s="119"/>
      <c r="D20" s="111"/>
      <c r="E20" s="80"/>
      <c r="F20" s="241"/>
    </row>
    <row r="21" spans="1:12" ht="15">
      <c r="A21" s="156" t="s">
        <v>98</v>
      </c>
    </row>
    <row r="30" spans="1:12">
      <c r="L30" s="556"/>
    </row>
  </sheetData>
  <mergeCells count="9">
    <mergeCell ref="H17:I17"/>
    <mergeCell ref="E8:F8"/>
    <mergeCell ref="E9:F9"/>
    <mergeCell ref="B1:L1"/>
    <mergeCell ref="B2:L2"/>
    <mergeCell ref="B3:L3"/>
    <mergeCell ref="H16:I16"/>
    <mergeCell ref="H8:L8"/>
    <mergeCell ref="A8:B9"/>
  </mergeCells>
  <hyperlinks>
    <hyperlink ref="A7" location="MENU!A1" display="BACK TO MENU" xr:uid="{00000000-0004-0000-04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2"/>
  <sheetViews>
    <sheetView showGridLines="0" tabSelected="1" zoomScale="80" zoomScaleNormal="80" workbookViewId="0">
      <selection activeCell="F18" sqref="F18"/>
    </sheetView>
  </sheetViews>
  <sheetFormatPr defaultColWidth="8" defaultRowHeight="14.25"/>
  <cols>
    <col min="1" max="1" width="25.88671875" style="51" customWidth="1"/>
    <col min="2" max="2" width="8.21875" style="85" customWidth="1"/>
    <col min="3" max="4" width="7.109375" style="51" bestFit="1" customWidth="1"/>
    <col min="5" max="5" width="22.88671875" style="52" customWidth="1"/>
    <col min="6" max="6" width="12" style="51" customWidth="1"/>
    <col min="7" max="7" width="16" style="52" bestFit="1" customWidth="1"/>
    <col min="8" max="8" width="16.33203125" style="51" bestFit="1" customWidth="1"/>
    <col min="9" max="9" width="16.33203125" style="51" customWidth="1"/>
    <col min="10" max="10" width="16.33203125" style="51" bestFit="1" customWidth="1"/>
    <col min="11" max="11" width="15.77734375" style="51" customWidth="1"/>
    <col min="12" max="12" width="14.33203125" style="51" customWidth="1"/>
    <col min="13" max="13" width="13.21875" style="51" customWidth="1"/>
    <col min="14" max="14" width="15.33203125" style="51" customWidth="1"/>
    <col min="15" max="15" width="7.44140625" style="51" bestFit="1" customWidth="1"/>
    <col min="16" max="16" width="25.109375" style="51" bestFit="1" customWidth="1"/>
    <col min="17" max="16384" width="8" style="51"/>
  </cols>
  <sheetData>
    <row r="1" spans="1:15" ht="18">
      <c r="B1" s="627" t="s">
        <v>0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54"/>
    </row>
    <row r="2" spans="1:15" ht="18">
      <c r="B2" s="628" t="s">
        <v>47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54"/>
    </row>
    <row r="3" spans="1:15" ht="18">
      <c r="B3" s="622" t="s">
        <v>13</v>
      </c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54"/>
    </row>
    <row r="4" spans="1:15" ht="18">
      <c r="B4" s="627" t="s">
        <v>48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29" t="s">
        <v>122</v>
      </c>
      <c r="B8" s="629"/>
      <c r="C8" s="478" t="s">
        <v>17</v>
      </c>
      <c r="D8" s="219" t="s">
        <v>18</v>
      </c>
      <c r="E8" s="632" t="s">
        <v>19</v>
      </c>
      <c r="F8" s="632"/>
      <c r="G8" s="206" t="s">
        <v>37</v>
      </c>
      <c r="H8" s="632" t="s">
        <v>18</v>
      </c>
      <c r="I8" s="632"/>
      <c r="J8" s="632"/>
      <c r="K8" s="632"/>
      <c r="L8" s="632"/>
      <c r="M8" s="632"/>
      <c r="N8" s="632"/>
    </row>
    <row r="9" spans="1:15" ht="30">
      <c r="A9" s="630"/>
      <c r="B9" s="630"/>
      <c r="C9" s="479" t="s">
        <v>21</v>
      </c>
      <c r="D9" s="224" t="s">
        <v>38</v>
      </c>
      <c r="E9" s="633" t="s">
        <v>23</v>
      </c>
      <c r="F9" s="633"/>
      <c r="G9" s="96" t="s">
        <v>18</v>
      </c>
      <c r="H9" s="97" t="s">
        <v>49</v>
      </c>
      <c r="I9" s="233" t="s">
        <v>50</v>
      </c>
      <c r="J9" s="97" t="s">
        <v>51</v>
      </c>
      <c r="K9" s="97" t="s">
        <v>52</v>
      </c>
      <c r="L9" s="97" t="s">
        <v>53</v>
      </c>
      <c r="M9" s="97" t="s">
        <v>54</v>
      </c>
      <c r="N9" s="234" t="s">
        <v>101</v>
      </c>
    </row>
    <row r="10" spans="1:15" s="99" customFormat="1" ht="19.899999999999999" customHeight="1">
      <c r="A10" s="406" t="str">
        <f>+'WCSA via TAO'!A10</f>
        <v>ZHONG HANG SHENG</v>
      </c>
      <c r="B10" s="406" t="str">
        <f>+'WCSA via TAO'!B10</f>
        <v>167E</v>
      </c>
      <c r="C10" s="406">
        <f>+'WCSA via TAO'!C10</f>
        <v>44932</v>
      </c>
      <c r="D10" s="409">
        <f>C10+8</f>
        <v>44940</v>
      </c>
      <c r="E10" s="480" t="s">
        <v>273</v>
      </c>
      <c r="F10" s="480" t="s">
        <v>272</v>
      </c>
      <c r="G10" s="481">
        <v>44942</v>
      </c>
      <c r="H10" s="482">
        <f>G10+19</f>
        <v>44961</v>
      </c>
      <c r="I10" s="482">
        <f>G10+24</f>
        <v>44966</v>
      </c>
      <c r="J10" s="482">
        <f>G10+25</f>
        <v>44967</v>
      </c>
      <c r="K10" s="482">
        <f>G10+28</f>
        <v>44970</v>
      </c>
      <c r="L10" s="482">
        <f>G10+30</f>
        <v>44972</v>
      </c>
      <c r="M10" s="482">
        <f>G10+34</f>
        <v>44976</v>
      </c>
      <c r="N10" s="482">
        <f>M10+7</f>
        <v>44983</v>
      </c>
      <c r="O10" s="468" t="s">
        <v>59</v>
      </c>
    </row>
    <row r="11" spans="1:15" s="99" customFormat="1" ht="19.899999999999999" customHeight="1">
      <c r="A11" s="406" t="str">
        <f>+'WCSA via TAO'!A11</f>
        <v>INSPIRE</v>
      </c>
      <c r="B11" s="406" t="str">
        <f>+'WCSA via TAO'!B11</f>
        <v>079E</v>
      </c>
      <c r="C11" s="406">
        <f>+'WCSA via TAO'!C11</f>
        <v>44939</v>
      </c>
      <c r="D11" s="409">
        <f>C11+8</f>
        <v>44947</v>
      </c>
      <c r="E11" s="480" t="s">
        <v>270</v>
      </c>
      <c r="F11" s="480" t="s">
        <v>271</v>
      </c>
      <c r="G11" s="481">
        <f>+G10+7</f>
        <v>44949</v>
      </c>
      <c r="H11" s="481">
        <f>G11+19</f>
        <v>44968</v>
      </c>
      <c r="I11" s="481">
        <f>G11+24</f>
        <v>44973</v>
      </c>
      <c r="J11" s="481">
        <f>G11+25</f>
        <v>44974</v>
      </c>
      <c r="K11" s="481">
        <f>G11+28</f>
        <v>44977</v>
      </c>
      <c r="L11" s="481">
        <f>G11+30</f>
        <v>44979</v>
      </c>
      <c r="M11" s="481">
        <f>G11+34</f>
        <v>44983</v>
      </c>
      <c r="N11" s="481">
        <f>M11+7</f>
        <v>44990</v>
      </c>
      <c r="O11" s="468"/>
    </row>
    <row r="12" spans="1:15" s="99" customFormat="1" ht="19.899999999999999" customHeight="1">
      <c r="A12" s="406" t="str">
        <f>+'WCSA via TAO'!A12</f>
        <v>MERATUS JAYAGIRI</v>
      </c>
      <c r="B12" s="406" t="str">
        <f>+'WCSA via TAO'!B12</f>
        <v>028E</v>
      </c>
      <c r="C12" s="406">
        <f>+'WCSA via TAO'!C12</f>
        <v>45283</v>
      </c>
      <c r="D12" s="409">
        <f t="shared" ref="D12:D13" si="0">C12+8</f>
        <v>45291</v>
      </c>
      <c r="E12" s="480" t="s">
        <v>274</v>
      </c>
      <c r="F12" s="480" t="s">
        <v>275</v>
      </c>
      <c r="G12" s="481">
        <f t="shared" ref="G12:G13" si="1">+G11+7</f>
        <v>44956</v>
      </c>
      <c r="H12" s="481">
        <f t="shared" ref="H12:H13" si="2">G12+19</f>
        <v>44975</v>
      </c>
      <c r="I12" s="481">
        <f t="shared" ref="I12:I13" si="3">G12+24</f>
        <v>44980</v>
      </c>
      <c r="J12" s="481">
        <f t="shared" ref="J12:J13" si="4">G12+25</f>
        <v>44981</v>
      </c>
      <c r="K12" s="481">
        <f t="shared" ref="K12:K13" si="5">G12+28</f>
        <v>44984</v>
      </c>
      <c r="L12" s="481">
        <f t="shared" ref="L12:L13" si="6">G12+30</f>
        <v>44986</v>
      </c>
      <c r="M12" s="481">
        <f t="shared" ref="M12:M13" si="7">G12+34</f>
        <v>44990</v>
      </c>
      <c r="N12" s="481">
        <f t="shared" ref="N12:N13" si="8">M12+7</f>
        <v>44997</v>
      </c>
      <c r="O12" s="468"/>
    </row>
    <row r="13" spans="1:15" s="99" customFormat="1" ht="19.899999999999999" customHeight="1">
      <c r="A13" s="406" t="str">
        <f>+'WCSA via TAO'!A13</f>
        <v>AS PAMELA</v>
      </c>
      <c r="B13" s="406" t="str">
        <f>+'WCSA via TAO'!B13</f>
        <v>061E</v>
      </c>
      <c r="C13" s="406">
        <f>+'WCSA via TAO'!C13</f>
        <v>45290</v>
      </c>
      <c r="D13" s="409">
        <f t="shared" si="0"/>
        <v>45298</v>
      </c>
      <c r="E13" s="480" t="s">
        <v>277</v>
      </c>
      <c r="F13" s="480" t="s">
        <v>276</v>
      </c>
      <c r="G13" s="481">
        <f t="shared" si="1"/>
        <v>44963</v>
      </c>
      <c r="H13" s="481">
        <f t="shared" si="2"/>
        <v>44982</v>
      </c>
      <c r="I13" s="481">
        <f t="shared" si="3"/>
        <v>44987</v>
      </c>
      <c r="J13" s="481">
        <f t="shared" si="4"/>
        <v>44988</v>
      </c>
      <c r="K13" s="481">
        <f t="shared" si="5"/>
        <v>44991</v>
      </c>
      <c r="L13" s="481">
        <f t="shared" si="6"/>
        <v>44993</v>
      </c>
      <c r="M13" s="481">
        <f t="shared" si="7"/>
        <v>44997</v>
      </c>
      <c r="N13" s="481">
        <f t="shared" si="8"/>
        <v>45004</v>
      </c>
      <c r="O13" s="468"/>
    </row>
    <row r="14" spans="1:15" ht="15">
      <c r="A14" s="438"/>
      <c r="B14" s="438"/>
      <c r="C14" s="439"/>
      <c r="D14" s="439"/>
      <c r="E14" s="440"/>
      <c r="F14" s="440"/>
      <c r="G14" s="441"/>
      <c r="H14" s="441"/>
      <c r="I14" s="441"/>
      <c r="J14" s="441"/>
      <c r="K14" s="441"/>
      <c r="L14" s="441"/>
      <c r="M14" s="441"/>
      <c r="N14" s="441"/>
    </row>
    <row r="15" spans="1:15" ht="15">
      <c r="A15" s="67" t="s">
        <v>33</v>
      </c>
      <c r="B15" s="245"/>
      <c r="C15" s="68"/>
      <c r="D15" s="69"/>
      <c r="E15" s="237"/>
      <c r="F15" s="70"/>
      <c r="G15" s="70"/>
    </row>
    <row r="16" spans="1:15" ht="15">
      <c r="A16" s="123" t="s">
        <v>34</v>
      </c>
      <c r="B16" s="246"/>
      <c r="C16" s="75"/>
      <c r="D16" s="76"/>
      <c r="E16" s="237"/>
      <c r="F16" s="70"/>
      <c r="G16" s="70"/>
      <c r="H16" s="158"/>
      <c r="I16" s="158"/>
    </row>
    <row r="17" spans="1:14" ht="15">
      <c r="A17" s="108" t="s">
        <v>46</v>
      </c>
      <c r="B17" s="247"/>
      <c r="C17" s="78"/>
      <c r="D17" s="79"/>
      <c r="E17" s="238"/>
      <c r="F17" s="241"/>
      <c r="G17" s="118"/>
      <c r="H17" s="158"/>
      <c r="I17" s="158"/>
      <c r="N17" s="66" t="s">
        <v>32</v>
      </c>
    </row>
    <row r="18" spans="1:14" ht="15">
      <c r="A18" s="71"/>
      <c r="B18" s="248"/>
      <c r="C18" s="72"/>
      <c r="D18" s="73"/>
      <c r="E18" s="253"/>
      <c r="F18" s="280"/>
      <c r="G18" s="70"/>
    </row>
    <row r="19" spans="1:14" ht="15">
      <c r="A19" s="156" t="s">
        <v>99</v>
      </c>
      <c r="B19" s="109"/>
      <c r="C19" s="82"/>
      <c r="D19" s="83"/>
      <c r="E19" s="239"/>
      <c r="F19" s="240"/>
      <c r="G19" s="118"/>
      <c r="H19" s="158"/>
      <c r="I19" s="158"/>
    </row>
    <row r="20" spans="1:14" ht="15">
      <c r="A20" s="156" t="s">
        <v>98</v>
      </c>
      <c r="B20" s="249"/>
      <c r="C20" s="119"/>
      <c r="D20" s="111"/>
      <c r="E20" s="238"/>
      <c r="F20" s="241"/>
      <c r="G20" s="70"/>
      <c r="H20" s="158"/>
      <c r="I20" s="158"/>
    </row>
    <row r="21" spans="1:14" ht="15" thickBot="1"/>
    <row r="22" spans="1:14" ht="15.75" thickBot="1">
      <c r="A22" s="191" t="s">
        <v>55</v>
      </c>
      <c r="B22" s="250"/>
      <c r="C22" s="192"/>
      <c r="D22" s="192"/>
      <c r="E22" s="192"/>
      <c r="F22" s="281"/>
      <c r="G22" s="192"/>
      <c r="H22" s="192"/>
      <c r="I22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 xr:uid="{00000000-0004-0000-05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U45"/>
  <sheetViews>
    <sheetView showGridLines="0" topLeftCell="A3" zoomScale="80" zoomScaleNormal="80" workbookViewId="0">
      <selection activeCell="A10" sqref="A10:C32"/>
    </sheetView>
  </sheetViews>
  <sheetFormatPr defaultColWidth="8" defaultRowHeight="15"/>
  <cols>
    <col min="1" max="1" width="19.88671875" style="124" customWidth="1"/>
    <col min="2" max="2" width="10.88671875" style="126" customWidth="1"/>
    <col min="3" max="3" width="9" style="125" customWidth="1"/>
    <col min="4" max="4" width="9.21875" style="124" customWidth="1"/>
    <col min="5" max="5" width="25.109375" style="126" bestFit="1" customWidth="1"/>
    <col min="6" max="6" width="13.77734375" style="126" customWidth="1"/>
    <col min="7" max="7" width="15.6640625" style="126" bestFit="1" customWidth="1"/>
    <col min="8" max="8" width="8.88671875" style="124" bestFit="1" customWidth="1"/>
    <col min="9" max="9" width="12.109375" style="124" customWidth="1"/>
    <col min="10" max="10" width="14.6640625" style="124" bestFit="1" customWidth="1"/>
    <col min="11" max="11" width="18" style="124" bestFit="1" customWidth="1"/>
    <col min="12" max="13" width="8" style="294"/>
    <col min="14" max="14" width="17.77734375" style="294" customWidth="1"/>
    <col min="15" max="15" width="8" style="294"/>
    <col min="16" max="16" width="8.88671875" style="294" bestFit="1" customWidth="1"/>
    <col min="17" max="17" width="10" style="294" customWidth="1"/>
    <col min="18" max="18" width="8" style="294"/>
    <col min="19" max="19" width="6.44140625" style="124" bestFit="1" customWidth="1"/>
    <col min="20" max="16384" width="8" style="124"/>
  </cols>
  <sheetData>
    <row r="1" spans="1:21" ht="18">
      <c r="B1" s="637" t="s">
        <v>0</v>
      </c>
      <c r="C1" s="637"/>
      <c r="D1" s="637"/>
      <c r="E1" s="637"/>
      <c r="F1" s="637"/>
      <c r="G1" s="637"/>
      <c r="H1" s="637"/>
      <c r="I1" s="637"/>
      <c r="J1" s="637"/>
      <c r="K1" s="637"/>
      <c r="S1" s="128"/>
    </row>
    <row r="2" spans="1:21" ht="18">
      <c r="B2" s="636" t="s">
        <v>107</v>
      </c>
      <c r="C2" s="636"/>
      <c r="D2" s="636"/>
      <c r="E2" s="636"/>
      <c r="F2" s="636"/>
      <c r="G2" s="636"/>
      <c r="H2" s="636"/>
      <c r="I2" s="636"/>
      <c r="J2" s="636"/>
      <c r="K2" s="636"/>
      <c r="S2" s="128"/>
    </row>
    <row r="3" spans="1:21" ht="18">
      <c r="B3" s="602" t="s">
        <v>77</v>
      </c>
      <c r="C3" s="602"/>
      <c r="D3" s="602"/>
      <c r="E3" s="602"/>
      <c r="F3" s="602"/>
      <c r="G3" s="602"/>
      <c r="H3" s="602"/>
      <c r="I3" s="602"/>
      <c r="J3" s="602"/>
      <c r="K3" s="602"/>
      <c r="L3" s="293"/>
      <c r="S3" s="131"/>
    </row>
    <row r="4" spans="1:21" ht="15.75" customHeight="1"/>
    <row r="5" spans="1:21">
      <c r="A5" s="195" t="s">
        <v>14</v>
      </c>
    </row>
    <row r="6" spans="1:21" ht="18" customHeight="1">
      <c r="A6" s="638" t="s">
        <v>121</v>
      </c>
      <c r="B6" s="639"/>
      <c r="C6" s="550" t="s">
        <v>17</v>
      </c>
      <c r="D6" s="267" t="s">
        <v>18</v>
      </c>
      <c r="E6" s="642" t="s">
        <v>19</v>
      </c>
      <c r="F6" s="643"/>
      <c r="G6" s="347" t="s">
        <v>61</v>
      </c>
      <c r="H6" s="645" t="s">
        <v>18</v>
      </c>
      <c r="I6" s="646"/>
      <c r="J6" s="646"/>
      <c r="K6" s="646"/>
      <c r="L6" s="646"/>
      <c r="M6" s="646"/>
      <c r="N6" s="646"/>
      <c r="O6" s="646"/>
      <c r="P6" s="646"/>
      <c r="Q6" s="646"/>
      <c r="R6" s="647"/>
    </row>
    <row r="7" spans="1:21" s="298" customFormat="1" ht="70.5" customHeight="1">
      <c r="A7" s="640"/>
      <c r="B7" s="641"/>
      <c r="C7" s="500" t="s">
        <v>21</v>
      </c>
      <c r="D7" s="405" t="s">
        <v>62</v>
      </c>
      <c r="E7" s="644" t="s">
        <v>23</v>
      </c>
      <c r="F7" s="644"/>
      <c r="G7" s="348" t="s">
        <v>18</v>
      </c>
      <c r="H7" s="295" t="s">
        <v>78</v>
      </c>
      <c r="I7" s="296" t="s">
        <v>79</v>
      </c>
      <c r="J7" s="297" t="s">
        <v>80</v>
      </c>
      <c r="K7" s="297" t="s">
        <v>108</v>
      </c>
      <c r="L7" s="435" t="s">
        <v>82</v>
      </c>
      <c r="M7" s="435" t="s">
        <v>83</v>
      </c>
      <c r="N7" s="279" t="s">
        <v>84</v>
      </c>
      <c r="O7" s="279" t="s">
        <v>85</v>
      </c>
      <c r="P7" s="279" t="s">
        <v>86</v>
      </c>
      <c r="Q7" s="279" t="s">
        <v>87</v>
      </c>
      <c r="R7" s="279" t="s">
        <v>88</v>
      </c>
    </row>
    <row r="8" spans="1:21" ht="18" customHeight="1">
      <c r="A8" s="497"/>
      <c r="B8" s="498"/>
      <c r="C8" s="501"/>
      <c r="D8" s="503"/>
      <c r="E8" s="531" t="s">
        <v>198</v>
      </c>
      <c r="F8" s="483" t="s">
        <v>143</v>
      </c>
      <c r="G8" s="484">
        <v>45277</v>
      </c>
      <c r="H8" s="484">
        <f>G8+15</f>
        <v>45292</v>
      </c>
      <c r="I8" s="485" t="s">
        <v>31</v>
      </c>
      <c r="J8" s="485" t="s">
        <v>31</v>
      </c>
      <c r="K8" s="485" t="s">
        <v>31</v>
      </c>
      <c r="L8" s="485" t="s">
        <v>31</v>
      </c>
      <c r="M8" s="485" t="s">
        <v>31</v>
      </c>
      <c r="N8" s="485" t="s">
        <v>31</v>
      </c>
      <c r="O8" s="485" t="s">
        <v>31</v>
      </c>
      <c r="P8" s="485" t="s">
        <v>31</v>
      </c>
      <c r="Q8" s="485" t="s">
        <v>31</v>
      </c>
      <c r="R8" s="485" t="s">
        <v>31</v>
      </c>
      <c r="S8" s="178" t="s">
        <v>92</v>
      </c>
      <c r="T8"/>
      <c r="U8"/>
    </row>
    <row r="9" spans="1:21" ht="18" customHeight="1">
      <c r="A9" s="495"/>
      <c r="B9" s="496"/>
      <c r="C9" s="355"/>
      <c r="D9" s="504"/>
      <c r="E9" s="401" t="s">
        <v>137</v>
      </c>
      <c r="F9" s="345" t="s">
        <v>138</v>
      </c>
      <c r="G9" s="312">
        <v>45270</v>
      </c>
      <c r="H9" s="313">
        <f>+G9+18</f>
        <v>45288</v>
      </c>
      <c r="I9" s="313" t="s">
        <v>31</v>
      </c>
      <c r="J9" s="312" t="s">
        <v>31</v>
      </c>
      <c r="K9" s="312" t="s">
        <v>31</v>
      </c>
      <c r="L9" s="312" t="s">
        <v>31</v>
      </c>
      <c r="M9" s="312" t="s">
        <v>31</v>
      </c>
      <c r="N9" s="312" t="s">
        <v>31</v>
      </c>
      <c r="O9" s="312" t="s">
        <v>31</v>
      </c>
      <c r="P9" s="312" t="s">
        <v>31</v>
      </c>
      <c r="Q9" s="312" t="s">
        <v>31</v>
      </c>
      <c r="R9" s="312" t="s">
        <v>31</v>
      </c>
      <c r="S9" s="143" t="s">
        <v>93</v>
      </c>
      <c r="T9"/>
      <c r="U9"/>
    </row>
    <row r="10" spans="1:21" ht="18" customHeight="1">
      <c r="A10" s="349" t="s">
        <v>125</v>
      </c>
      <c r="B10" s="486" t="s">
        <v>234</v>
      </c>
      <c r="C10" s="445">
        <v>44933</v>
      </c>
      <c r="D10" s="505">
        <f>+C10+2</f>
        <v>44935</v>
      </c>
      <c r="E10" s="506" t="s">
        <v>150</v>
      </c>
      <c r="F10" s="414" t="s">
        <v>151</v>
      </c>
      <c r="G10" s="341">
        <v>45269</v>
      </c>
      <c r="H10" s="342" t="s">
        <v>31</v>
      </c>
      <c r="I10" s="341">
        <f>+G10+18</f>
        <v>45287</v>
      </c>
      <c r="J10" s="341">
        <f>+I10+9</f>
        <v>45296</v>
      </c>
      <c r="K10" s="341">
        <f>+J10+5</f>
        <v>45301</v>
      </c>
      <c r="L10" s="443" t="s">
        <v>31</v>
      </c>
      <c r="M10" s="343" t="s">
        <v>31</v>
      </c>
      <c r="N10" s="343" t="s">
        <v>31</v>
      </c>
      <c r="O10" s="343" t="s">
        <v>31</v>
      </c>
      <c r="P10" s="343" t="s">
        <v>31</v>
      </c>
      <c r="Q10" s="343" t="s">
        <v>31</v>
      </c>
      <c r="R10" s="343" t="s">
        <v>31</v>
      </c>
      <c r="S10" s="344" t="s">
        <v>95</v>
      </c>
      <c r="T10"/>
      <c r="U10"/>
    </row>
    <row r="11" spans="1:21" ht="18" customHeight="1">
      <c r="A11" s="516" t="s">
        <v>126</v>
      </c>
      <c r="B11" s="517" t="s">
        <v>162</v>
      </c>
      <c r="C11" s="519">
        <v>44927</v>
      </c>
      <c r="D11" s="520">
        <f>+C11+2</f>
        <v>44929</v>
      </c>
      <c r="E11" s="543" t="s">
        <v>148</v>
      </c>
      <c r="F11" s="331" t="s">
        <v>149</v>
      </c>
      <c r="G11" s="332">
        <v>45278</v>
      </c>
      <c r="H11" s="333" t="s">
        <v>31</v>
      </c>
      <c r="I11" s="333" t="s">
        <v>31</v>
      </c>
      <c r="J11" s="333" t="s">
        <v>31</v>
      </c>
      <c r="K11" s="333" t="s">
        <v>31</v>
      </c>
      <c r="L11" s="398" t="s">
        <v>31</v>
      </c>
      <c r="M11" s="334" t="s">
        <v>31</v>
      </c>
      <c r="N11" s="335">
        <f>+O11+2</f>
        <v>45305</v>
      </c>
      <c r="O11" s="335">
        <f>+G11+25</f>
        <v>45303</v>
      </c>
      <c r="P11" s="336" t="s">
        <v>31</v>
      </c>
      <c r="Q11" s="335">
        <f>+N11+2</f>
        <v>45307</v>
      </c>
      <c r="R11" s="333">
        <f>+Q11+2</f>
        <v>45309</v>
      </c>
      <c r="S11" s="292" t="s">
        <v>94</v>
      </c>
      <c r="T11"/>
      <c r="U11"/>
    </row>
    <row r="12" spans="1:21" ht="18" customHeight="1">
      <c r="C12" s="502"/>
      <c r="D12" s="426"/>
      <c r="E12" s="402" t="s">
        <v>145</v>
      </c>
      <c r="F12" s="399" t="s">
        <v>131</v>
      </c>
      <c r="G12" s="308">
        <v>45266</v>
      </c>
      <c r="H12" s="309" t="s">
        <v>31</v>
      </c>
      <c r="I12" s="309" t="s">
        <v>31</v>
      </c>
      <c r="J12" s="309" t="s">
        <v>31</v>
      </c>
      <c r="K12" s="309" t="s">
        <v>31</v>
      </c>
      <c r="L12" s="310">
        <f>+M12+3</f>
        <v>45297</v>
      </c>
      <c r="M12" s="310">
        <f>+N12+3</f>
        <v>45294</v>
      </c>
      <c r="N12" s="310">
        <f>+G12+25</f>
        <v>45291</v>
      </c>
      <c r="O12" s="311" t="s">
        <v>31</v>
      </c>
      <c r="P12" s="310">
        <f>G12+35</f>
        <v>45301</v>
      </c>
      <c r="Q12" s="311" t="s">
        <v>31</v>
      </c>
      <c r="R12" s="311" t="s">
        <v>31</v>
      </c>
      <c r="S12" s="287" t="s">
        <v>96</v>
      </c>
      <c r="T12"/>
      <c r="U12"/>
    </row>
    <row r="13" spans="1:21" s="416" customFormat="1" ht="18" customHeight="1">
      <c r="A13" s="497"/>
      <c r="B13" s="498"/>
      <c r="C13" s="501"/>
      <c r="D13" s="503"/>
      <c r="E13" s="507" t="s">
        <v>132</v>
      </c>
      <c r="F13" s="483" t="s">
        <v>144</v>
      </c>
      <c r="G13" s="484">
        <f t="shared" ref="G13:G32" si="0">+G8+7</f>
        <v>45284</v>
      </c>
      <c r="H13" s="484">
        <f>G13+15</f>
        <v>45299</v>
      </c>
      <c r="I13" s="485" t="s">
        <v>31</v>
      </c>
      <c r="J13" s="485" t="s">
        <v>31</v>
      </c>
      <c r="K13" s="485" t="s">
        <v>31</v>
      </c>
      <c r="L13" s="485" t="s">
        <v>31</v>
      </c>
      <c r="M13" s="485" t="s">
        <v>31</v>
      </c>
      <c r="N13" s="485" t="s">
        <v>31</v>
      </c>
      <c r="O13" s="485" t="s">
        <v>31</v>
      </c>
      <c r="P13" s="485" t="s">
        <v>31</v>
      </c>
      <c r="Q13" s="485" t="s">
        <v>31</v>
      </c>
      <c r="R13" s="485" t="s">
        <v>31</v>
      </c>
      <c r="S13" s="178" t="s">
        <v>92</v>
      </c>
    </row>
    <row r="14" spans="1:21" ht="18" customHeight="1">
      <c r="A14" s="495"/>
      <c r="B14" s="496"/>
      <c r="C14" s="355"/>
      <c r="D14" s="504"/>
      <c r="E14" s="401" t="s">
        <v>139</v>
      </c>
      <c r="F14" s="345" t="s">
        <v>140</v>
      </c>
      <c r="G14" s="312">
        <f>+G9+7</f>
        <v>45277</v>
      </c>
      <c r="H14" s="313">
        <f>+G14+18</f>
        <v>45295</v>
      </c>
      <c r="I14" s="313" t="s">
        <v>31</v>
      </c>
      <c r="J14" s="312" t="s">
        <v>31</v>
      </c>
      <c r="K14" s="312" t="s">
        <v>31</v>
      </c>
      <c r="L14" s="312" t="s">
        <v>31</v>
      </c>
      <c r="M14" s="312" t="s">
        <v>31</v>
      </c>
      <c r="N14" s="312" t="s">
        <v>31</v>
      </c>
      <c r="O14" s="312" t="s">
        <v>31</v>
      </c>
      <c r="P14" s="312" t="s">
        <v>31</v>
      </c>
      <c r="Q14" s="312" t="s">
        <v>31</v>
      </c>
      <c r="R14" s="312" t="s">
        <v>31</v>
      </c>
      <c r="S14" s="143" t="s">
        <v>93</v>
      </c>
    </row>
    <row r="15" spans="1:21" ht="18" customHeight="1">
      <c r="A15" s="349" t="s">
        <v>127</v>
      </c>
      <c r="B15" s="486" t="s">
        <v>235</v>
      </c>
      <c r="C15" s="445">
        <f>+C10+7</f>
        <v>44940</v>
      </c>
      <c r="D15" s="505">
        <f>+C15+2</f>
        <v>44942</v>
      </c>
      <c r="E15" s="506" t="s">
        <v>217</v>
      </c>
      <c r="F15" s="414" t="s">
        <v>156</v>
      </c>
      <c r="G15" s="341">
        <f t="shared" si="0"/>
        <v>45276</v>
      </c>
      <c r="H15" s="342" t="s">
        <v>31</v>
      </c>
      <c r="I15" s="341">
        <f>+G15+18</f>
        <v>45294</v>
      </c>
      <c r="J15" s="341">
        <f>+I15+9</f>
        <v>45303</v>
      </c>
      <c r="K15" s="341">
        <f>+J15+5</f>
        <v>45308</v>
      </c>
      <c r="L15" s="443" t="s">
        <v>31</v>
      </c>
      <c r="M15" s="343" t="s">
        <v>31</v>
      </c>
      <c r="N15" s="343" t="s">
        <v>31</v>
      </c>
      <c r="O15" s="343" t="s">
        <v>31</v>
      </c>
      <c r="P15" s="343" t="s">
        <v>31</v>
      </c>
      <c r="Q15" s="343" t="s">
        <v>31</v>
      </c>
      <c r="R15" s="343" t="s">
        <v>31</v>
      </c>
      <c r="S15" s="344" t="s">
        <v>95</v>
      </c>
    </row>
    <row r="16" spans="1:21" s="416" customFormat="1" ht="18" customHeight="1">
      <c r="A16" s="516" t="s">
        <v>134</v>
      </c>
      <c r="B16" s="517" t="s">
        <v>230</v>
      </c>
      <c r="C16" s="519">
        <f>+C11+7</f>
        <v>44934</v>
      </c>
      <c r="D16" s="520">
        <f>+C16+2</f>
        <v>44936</v>
      </c>
      <c r="E16" s="543" t="s">
        <v>210</v>
      </c>
      <c r="F16" s="331" t="s">
        <v>211</v>
      </c>
      <c r="G16" s="332">
        <f t="shared" si="0"/>
        <v>45285</v>
      </c>
      <c r="H16" s="333" t="s">
        <v>31</v>
      </c>
      <c r="I16" s="333" t="s">
        <v>31</v>
      </c>
      <c r="J16" s="333" t="s">
        <v>31</v>
      </c>
      <c r="K16" s="333" t="s">
        <v>31</v>
      </c>
      <c r="L16" s="398" t="s">
        <v>31</v>
      </c>
      <c r="M16" s="334" t="s">
        <v>31</v>
      </c>
      <c r="N16" s="335">
        <f>+O16+2</f>
        <v>45312</v>
      </c>
      <c r="O16" s="335">
        <f>+G16+25</f>
        <v>45310</v>
      </c>
      <c r="P16" s="336" t="s">
        <v>31</v>
      </c>
      <c r="Q16" s="335">
        <f>+N16+2</f>
        <v>45314</v>
      </c>
      <c r="R16" s="333">
        <f>+Q16+2</f>
        <v>45316</v>
      </c>
      <c r="S16" s="292" t="s">
        <v>94</v>
      </c>
    </row>
    <row r="17" spans="1:19" s="416" customFormat="1" ht="18" customHeight="1">
      <c r="A17" s="124"/>
      <c r="B17" s="126"/>
      <c r="C17" s="502"/>
      <c r="D17" s="426"/>
      <c r="E17" s="402" t="s">
        <v>146</v>
      </c>
      <c r="F17" s="399" t="s">
        <v>147</v>
      </c>
      <c r="G17" s="308">
        <f t="shared" si="0"/>
        <v>45273</v>
      </c>
      <c r="H17" s="309" t="s">
        <v>31</v>
      </c>
      <c r="I17" s="309" t="s">
        <v>31</v>
      </c>
      <c r="J17" s="309" t="s">
        <v>31</v>
      </c>
      <c r="K17" s="309" t="s">
        <v>31</v>
      </c>
      <c r="L17" s="310">
        <f>+M17+3</f>
        <v>45304</v>
      </c>
      <c r="M17" s="310">
        <f>+N17+3</f>
        <v>45301</v>
      </c>
      <c r="N17" s="310">
        <f>+G17+25</f>
        <v>45298</v>
      </c>
      <c r="O17" s="311" t="s">
        <v>31</v>
      </c>
      <c r="P17" s="310">
        <f>G17+35</f>
        <v>45308</v>
      </c>
      <c r="Q17" s="311" t="s">
        <v>31</v>
      </c>
      <c r="R17" s="311" t="s">
        <v>31</v>
      </c>
      <c r="S17" s="287" t="s">
        <v>96</v>
      </c>
    </row>
    <row r="18" spans="1:19" ht="18" customHeight="1">
      <c r="A18" s="412"/>
      <c r="B18" s="498"/>
      <c r="C18" s="501"/>
      <c r="D18" s="503"/>
      <c r="E18" s="531" t="s">
        <v>199</v>
      </c>
      <c r="F18" s="483" t="s">
        <v>200</v>
      </c>
      <c r="G18" s="484">
        <f t="shared" si="0"/>
        <v>45291</v>
      </c>
      <c r="H18" s="484">
        <f>G18+15</f>
        <v>45306</v>
      </c>
      <c r="I18" s="485" t="s">
        <v>31</v>
      </c>
      <c r="J18" s="485" t="s">
        <v>31</v>
      </c>
      <c r="K18" s="485" t="s">
        <v>31</v>
      </c>
      <c r="L18" s="485" t="s">
        <v>31</v>
      </c>
      <c r="M18" s="485" t="s">
        <v>31</v>
      </c>
      <c r="N18" s="485" t="s">
        <v>31</v>
      </c>
      <c r="O18" s="485" t="s">
        <v>31</v>
      </c>
      <c r="P18" s="485" t="s">
        <v>31</v>
      </c>
      <c r="Q18" s="485" t="s">
        <v>31</v>
      </c>
      <c r="R18" s="485" t="s">
        <v>31</v>
      </c>
      <c r="S18" s="178" t="s">
        <v>92</v>
      </c>
    </row>
    <row r="19" spans="1:19" ht="18" customHeight="1">
      <c r="A19" s="495"/>
      <c r="B19" s="496"/>
      <c r="C19" s="355"/>
      <c r="D19" s="504"/>
      <c r="E19" s="401" t="s">
        <v>194</v>
      </c>
      <c r="F19" s="345" t="s">
        <v>140</v>
      </c>
      <c r="G19" s="312">
        <f t="shared" si="0"/>
        <v>45284</v>
      </c>
      <c r="H19" s="313">
        <f>+G19+18</f>
        <v>45302</v>
      </c>
      <c r="I19" s="313" t="s">
        <v>31</v>
      </c>
      <c r="J19" s="312" t="s">
        <v>31</v>
      </c>
      <c r="K19" s="312" t="s">
        <v>31</v>
      </c>
      <c r="L19" s="312" t="s">
        <v>31</v>
      </c>
      <c r="M19" s="312" t="s">
        <v>31</v>
      </c>
      <c r="N19" s="312" t="s">
        <v>31</v>
      </c>
      <c r="O19" s="312" t="s">
        <v>31</v>
      </c>
      <c r="P19" s="312" t="s">
        <v>31</v>
      </c>
      <c r="Q19" s="312" t="s">
        <v>31</v>
      </c>
      <c r="R19" s="312" t="s">
        <v>31</v>
      </c>
      <c r="S19" s="143" t="s">
        <v>93</v>
      </c>
    </row>
    <row r="20" spans="1:19" ht="18" customHeight="1">
      <c r="A20" s="349" t="s">
        <v>125</v>
      </c>
      <c r="B20" s="486" t="s">
        <v>236</v>
      </c>
      <c r="C20" s="445">
        <f>+C15+7</f>
        <v>44947</v>
      </c>
      <c r="D20" s="505">
        <f>+C20+2</f>
        <v>44949</v>
      </c>
      <c r="E20" s="506" t="s">
        <v>218</v>
      </c>
      <c r="F20" s="560" t="s">
        <v>219</v>
      </c>
      <c r="G20" s="341">
        <f t="shared" si="0"/>
        <v>45283</v>
      </c>
      <c r="H20" s="342" t="s">
        <v>31</v>
      </c>
      <c r="I20" s="341">
        <f>+G20+18</f>
        <v>45301</v>
      </c>
      <c r="J20" s="341">
        <f>+I20+9</f>
        <v>45310</v>
      </c>
      <c r="K20" s="341">
        <f>+J20+5</f>
        <v>45315</v>
      </c>
      <c r="L20" s="443" t="s">
        <v>31</v>
      </c>
      <c r="M20" s="343" t="s">
        <v>31</v>
      </c>
      <c r="N20" s="343" t="s">
        <v>31</v>
      </c>
      <c r="O20" s="343" t="s">
        <v>31</v>
      </c>
      <c r="P20" s="343" t="s">
        <v>31</v>
      </c>
      <c r="Q20" s="343" t="s">
        <v>31</v>
      </c>
      <c r="R20" s="343" t="s">
        <v>31</v>
      </c>
      <c r="S20" s="344" t="s">
        <v>95</v>
      </c>
    </row>
    <row r="21" spans="1:19" ht="18" customHeight="1">
      <c r="A21" s="516" t="s">
        <v>126</v>
      </c>
      <c r="B21" s="517" t="s">
        <v>231</v>
      </c>
      <c r="C21" s="519">
        <f>+C16+7</f>
        <v>44941</v>
      </c>
      <c r="D21" s="520">
        <f>+C21+2</f>
        <v>44943</v>
      </c>
      <c r="E21" s="598" t="s">
        <v>212</v>
      </c>
      <c r="F21" s="596" t="s">
        <v>133</v>
      </c>
      <c r="G21" s="332">
        <v>44934</v>
      </c>
      <c r="H21" s="333" t="s">
        <v>31</v>
      </c>
      <c r="I21" s="333" t="s">
        <v>31</v>
      </c>
      <c r="J21" s="333" t="s">
        <v>31</v>
      </c>
      <c r="K21" s="333" t="s">
        <v>31</v>
      </c>
      <c r="L21" s="398" t="s">
        <v>31</v>
      </c>
      <c r="M21" s="334" t="s">
        <v>31</v>
      </c>
      <c r="N21" s="335">
        <f>+O21+2</f>
        <v>44961</v>
      </c>
      <c r="O21" s="335">
        <f>+G21+25</f>
        <v>44959</v>
      </c>
      <c r="P21" s="336" t="s">
        <v>31</v>
      </c>
      <c r="Q21" s="335">
        <f>+N21+2</f>
        <v>44963</v>
      </c>
      <c r="R21" s="333">
        <f>+Q21+2</f>
        <v>44965</v>
      </c>
      <c r="S21" s="292" t="s">
        <v>94</v>
      </c>
    </row>
    <row r="22" spans="1:19" ht="18.600000000000001" customHeight="1">
      <c r="C22" s="502"/>
      <c r="D22" s="426"/>
      <c r="E22" s="402" t="s">
        <v>205</v>
      </c>
      <c r="F22" s="399" t="s">
        <v>206</v>
      </c>
      <c r="G22" s="308">
        <f t="shared" si="0"/>
        <v>45280</v>
      </c>
      <c r="H22" s="309" t="s">
        <v>31</v>
      </c>
      <c r="I22" s="309" t="s">
        <v>31</v>
      </c>
      <c r="J22" s="309" t="s">
        <v>31</v>
      </c>
      <c r="K22" s="309" t="s">
        <v>31</v>
      </c>
      <c r="L22" s="310">
        <f>+M22+3</f>
        <v>45311</v>
      </c>
      <c r="M22" s="310">
        <f>+N22+3</f>
        <v>45308</v>
      </c>
      <c r="N22" s="310">
        <f>+G22+25</f>
        <v>45305</v>
      </c>
      <c r="O22" s="311" t="s">
        <v>31</v>
      </c>
      <c r="P22" s="310">
        <f>G22+35</f>
        <v>45315</v>
      </c>
      <c r="Q22" s="311" t="s">
        <v>31</v>
      </c>
      <c r="R22" s="311" t="s">
        <v>31</v>
      </c>
      <c r="S22" s="287" t="s">
        <v>96</v>
      </c>
    </row>
    <row r="23" spans="1:19" ht="18" customHeight="1">
      <c r="A23" s="447"/>
      <c r="B23" s="498"/>
      <c r="C23" s="501"/>
      <c r="D23" s="503"/>
      <c r="E23" s="508" t="s">
        <v>201</v>
      </c>
      <c r="F23" s="352" t="s">
        <v>202</v>
      </c>
      <c r="G23" s="484">
        <f t="shared" si="0"/>
        <v>45298</v>
      </c>
      <c r="H23" s="322">
        <f>G23+15</f>
        <v>45313</v>
      </c>
      <c r="I23" s="323" t="s">
        <v>31</v>
      </c>
      <c r="J23" s="323" t="s">
        <v>31</v>
      </c>
      <c r="K23" s="323" t="s">
        <v>31</v>
      </c>
      <c r="L23" s="323" t="s">
        <v>31</v>
      </c>
      <c r="M23" s="323" t="s">
        <v>31</v>
      </c>
      <c r="N23" s="323" t="s">
        <v>31</v>
      </c>
      <c r="O23" s="323" t="s">
        <v>31</v>
      </c>
      <c r="P23" s="323" t="s">
        <v>31</v>
      </c>
      <c r="Q23" s="323" t="s">
        <v>31</v>
      </c>
      <c r="R23" s="323" t="s">
        <v>31</v>
      </c>
      <c r="S23" s="178" t="s">
        <v>92</v>
      </c>
    </row>
    <row r="24" spans="1:19" ht="18" customHeight="1">
      <c r="A24" s="495"/>
      <c r="B24" s="496"/>
      <c r="C24" s="355"/>
      <c r="D24" s="504"/>
      <c r="E24" s="401" t="s">
        <v>195</v>
      </c>
      <c r="F24" s="345" t="s">
        <v>142</v>
      </c>
      <c r="G24" s="312">
        <v>44933</v>
      </c>
      <c r="H24" s="313">
        <f>+G24+18</f>
        <v>44951</v>
      </c>
      <c r="I24" s="313" t="s">
        <v>31</v>
      </c>
      <c r="J24" s="312" t="s">
        <v>31</v>
      </c>
      <c r="K24" s="312" t="s">
        <v>31</v>
      </c>
      <c r="L24" s="312" t="s">
        <v>31</v>
      </c>
      <c r="M24" s="312" t="s">
        <v>31</v>
      </c>
      <c r="N24" s="312" t="s">
        <v>31</v>
      </c>
      <c r="O24" s="312" t="s">
        <v>31</v>
      </c>
      <c r="P24" s="312" t="s">
        <v>31</v>
      </c>
      <c r="Q24" s="312" t="s">
        <v>31</v>
      </c>
      <c r="R24" s="312" t="s">
        <v>31</v>
      </c>
      <c r="S24" s="143" t="s">
        <v>93</v>
      </c>
    </row>
    <row r="25" spans="1:19" ht="18" customHeight="1">
      <c r="A25" s="349" t="s">
        <v>127</v>
      </c>
      <c r="B25" s="486" t="s">
        <v>237</v>
      </c>
      <c r="C25" s="445">
        <f>+C20+7</f>
        <v>44954</v>
      </c>
      <c r="D25" s="505">
        <f>+C25+2</f>
        <v>44956</v>
      </c>
      <c r="E25" s="509" t="s">
        <v>220</v>
      </c>
      <c r="F25" s="560" t="s">
        <v>221</v>
      </c>
      <c r="G25" s="341">
        <f t="shared" si="0"/>
        <v>45290</v>
      </c>
      <c r="H25" s="342" t="s">
        <v>31</v>
      </c>
      <c r="I25" s="341">
        <f>+G25+18</f>
        <v>45308</v>
      </c>
      <c r="J25" s="341">
        <f>+I25+9</f>
        <v>45317</v>
      </c>
      <c r="K25" s="341">
        <f>+J25+5</f>
        <v>45322</v>
      </c>
      <c r="L25" s="443" t="s">
        <v>31</v>
      </c>
      <c r="M25" s="343" t="s">
        <v>31</v>
      </c>
      <c r="N25" s="343" t="s">
        <v>31</v>
      </c>
      <c r="O25" s="343" t="s">
        <v>31</v>
      </c>
      <c r="P25" s="343" t="s">
        <v>31</v>
      </c>
      <c r="Q25" s="343" t="s">
        <v>31</v>
      </c>
      <c r="R25" s="343" t="s">
        <v>31</v>
      </c>
      <c r="S25" s="344" t="s">
        <v>95</v>
      </c>
    </row>
    <row r="26" spans="1:19" ht="18" customHeight="1">
      <c r="A26" s="516" t="s">
        <v>134</v>
      </c>
      <c r="B26" s="517" t="s">
        <v>232</v>
      </c>
      <c r="C26" s="519">
        <f>+C21+7</f>
        <v>44948</v>
      </c>
      <c r="D26" s="520">
        <f>+C26+2</f>
        <v>44950</v>
      </c>
      <c r="E26" s="543" t="s">
        <v>214</v>
      </c>
      <c r="F26" s="331" t="s">
        <v>213</v>
      </c>
      <c r="G26" s="332">
        <v>44948</v>
      </c>
      <c r="H26" s="333" t="s">
        <v>31</v>
      </c>
      <c r="I26" s="333" t="s">
        <v>31</v>
      </c>
      <c r="J26" s="333" t="s">
        <v>31</v>
      </c>
      <c r="K26" s="333" t="s">
        <v>31</v>
      </c>
      <c r="L26" s="398" t="s">
        <v>31</v>
      </c>
      <c r="M26" s="334" t="s">
        <v>31</v>
      </c>
      <c r="N26" s="335">
        <f>+O26+2</f>
        <v>44975</v>
      </c>
      <c r="O26" s="335">
        <f>+G26+25</f>
        <v>44973</v>
      </c>
      <c r="P26" s="336" t="s">
        <v>31</v>
      </c>
      <c r="Q26" s="335">
        <f>+N26+2</f>
        <v>44977</v>
      </c>
      <c r="R26" s="333">
        <f>+Q26+2</f>
        <v>44979</v>
      </c>
      <c r="S26" s="292" t="s">
        <v>94</v>
      </c>
    </row>
    <row r="27" spans="1:19" ht="18.600000000000001" customHeight="1">
      <c r="A27" s="427"/>
      <c r="B27" s="499"/>
      <c r="C27" s="502"/>
      <c r="D27" s="426"/>
      <c r="E27" s="402" t="s">
        <v>207</v>
      </c>
      <c r="F27" s="399" t="s">
        <v>208</v>
      </c>
      <c r="G27" s="308">
        <f t="shared" si="0"/>
        <v>45287</v>
      </c>
      <c r="H27" s="309" t="s">
        <v>31</v>
      </c>
      <c r="I27" s="309" t="s">
        <v>31</v>
      </c>
      <c r="J27" s="309" t="s">
        <v>31</v>
      </c>
      <c r="K27" s="309" t="s">
        <v>31</v>
      </c>
      <c r="L27" s="310">
        <f>+M27+3</f>
        <v>45318</v>
      </c>
      <c r="M27" s="310">
        <f>+N27+3</f>
        <v>45315</v>
      </c>
      <c r="N27" s="310">
        <f>+G27+25</f>
        <v>45312</v>
      </c>
      <c r="O27" s="311" t="s">
        <v>31</v>
      </c>
      <c r="P27" s="310">
        <f>G27+35</f>
        <v>45322</v>
      </c>
      <c r="Q27" s="311" t="s">
        <v>31</v>
      </c>
      <c r="R27" s="311" t="s">
        <v>31</v>
      </c>
      <c r="S27" s="287" t="s">
        <v>96</v>
      </c>
    </row>
    <row r="28" spans="1:19" ht="18" customHeight="1">
      <c r="A28" s="447"/>
      <c r="B28" s="498"/>
      <c r="C28" s="501"/>
      <c r="D28" s="503"/>
      <c r="E28" s="508" t="s">
        <v>203</v>
      </c>
      <c r="F28" s="352" t="s">
        <v>204</v>
      </c>
      <c r="G28" s="484">
        <f t="shared" si="0"/>
        <v>45305</v>
      </c>
      <c r="H28" s="322">
        <f>G28+15</f>
        <v>45320</v>
      </c>
      <c r="I28" s="323" t="s">
        <v>31</v>
      </c>
      <c r="J28" s="323" t="s">
        <v>31</v>
      </c>
      <c r="K28" s="323" t="s">
        <v>31</v>
      </c>
      <c r="L28" s="323" t="s">
        <v>31</v>
      </c>
      <c r="M28" s="323" t="s">
        <v>31</v>
      </c>
      <c r="N28" s="323" t="s">
        <v>31</v>
      </c>
      <c r="O28" s="323" t="s">
        <v>31</v>
      </c>
      <c r="P28" s="323" t="s">
        <v>31</v>
      </c>
      <c r="Q28" s="323" t="s">
        <v>31</v>
      </c>
      <c r="R28" s="323" t="s">
        <v>31</v>
      </c>
      <c r="S28" s="178" t="s">
        <v>92</v>
      </c>
    </row>
    <row r="29" spans="1:19" ht="18" customHeight="1">
      <c r="A29" s="495"/>
      <c r="B29" s="496"/>
      <c r="C29" s="355"/>
      <c r="D29" s="504"/>
      <c r="E29" s="401" t="s">
        <v>196</v>
      </c>
      <c r="F29" s="345" t="s">
        <v>197</v>
      </c>
      <c r="G29" s="312">
        <v>44947</v>
      </c>
      <c r="H29" s="313">
        <f>+G29+18</f>
        <v>44965</v>
      </c>
      <c r="I29" s="313" t="s">
        <v>31</v>
      </c>
      <c r="J29" s="312" t="s">
        <v>31</v>
      </c>
      <c r="K29" s="312" t="s">
        <v>31</v>
      </c>
      <c r="L29" s="312" t="s">
        <v>31</v>
      </c>
      <c r="M29" s="312" t="s">
        <v>31</v>
      </c>
      <c r="N29" s="312" t="s">
        <v>31</v>
      </c>
      <c r="O29" s="312" t="s">
        <v>31</v>
      </c>
      <c r="P29" s="312" t="s">
        <v>31</v>
      </c>
      <c r="Q29" s="312" t="s">
        <v>31</v>
      </c>
      <c r="R29" s="312" t="s">
        <v>31</v>
      </c>
      <c r="S29" s="143" t="s">
        <v>93</v>
      </c>
    </row>
    <row r="30" spans="1:19" ht="18" customHeight="1">
      <c r="A30" s="349" t="s">
        <v>125</v>
      </c>
      <c r="B30" s="486" t="s">
        <v>238</v>
      </c>
      <c r="C30" s="445">
        <f>+C25+7</f>
        <v>44961</v>
      </c>
      <c r="D30" s="505">
        <f>+C30+2</f>
        <v>44963</v>
      </c>
      <c r="E30" s="509" t="s">
        <v>223</v>
      </c>
      <c r="F30" s="414" t="s">
        <v>222</v>
      </c>
      <c r="G30" s="341">
        <f t="shared" si="0"/>
        <v>45297</v>
      </c>
      <c r="H30" s="342" t="s">
        <v>31</v>
      </c>
      <c r="I30" s="341">
        <f>+G30+18</f>
        <v>45315</v>
      </c>
      <c r="J30" s="341">
        <f>+I30+9</f>
        <v>45324</v>
      </c>
      <c r="K30" s="341">
        <f>+J30+5</f>
        <v>45329</v>
      </c>
      <c r="L30" s="443" t="s">
        <v>31</v>
      </c>
      <c r="M30" s="343" t="s">
        <v>31</v>
      </c>
      <c r="N30" s="343" t="s">
        <v>31</v>
      </c>
      <c r="O30" s="343" t="s">
        <v>31</v>
      </c>
      <c r="P30" s="343" t="s">
        <v>31</v>
      </c>
      <c r="Q30" s="343" t="s">
        <v>31</v>
      </c>
      <c r="R30" s="343" t="s">
        <v>31</v>
      </c>
      <c r="S30" s="344" t="s">
        <v>95</v>
      </c>
    </row>
    <row r="31" spans="1:19" ht="18" customHeight="1">
      <c r="A31" s="516" t="s">
        <v>126</v>
      </c>
      <c r="B31" s="517" t="s">
        <v>233</v>
      </c>
      <c r="C31" s="519">
        <f>+C26+7</f>
        <v>44955</v>
      </c>
      <c r="D31" s="520">
        <f>+C31+2</f>
        <v>44957</v>
      </c>
      <c r="E31" s="543" t="s">
        <v>215</v>
      </c>
      <c r="F31" s="331" t="s">
        <v>216</v>
      </c>
      <c r="G31" s="332">
        <v>44962</v>
      </c>
      <c r="H31" s="333" t="s">
        <v>31</v>
      </c>
      <c r="I31" s="333" t="s">
        <v>31</v>
      </c>
      <c r="J31" s="333" t="s">
        <v>31</v>
      </c>
      <c r="K31" s="333" t="s">
        <v>31</v>
      </c>
      <c r="L31" s="398" t="s">
        <v>31</v>
      </c>
      <c r="M31" s="334" t="s">
        <v>31</v>
      </c>
      <c r="N31" s="335">
        <f>+O31+2</f>
        <v>44989</v>
      </c>
      <c r="O31" s="335">
        <f>+G31+25</f>
        <v>44987</v>
      </c>
      <c r="P31" s="336" t="s">
        <v>31</v>
      </c>
      <c r="Q31" s="335">
        <f>+N31+2</f>
        <v>44991</v>
      </c>
      <c r="R31" s="333">
        <f>+Q31+2</f>
        <v>44993</v>
      </c>
      <c r="S31" s="292" t="s">
        <v>94</v>
      </c>
    </row>
    <row r="32" spans="1:19" ht="18.600000000000001" customHeight="1">
      <c r="A32" s="427"/>
      <c r="B32" s="499"/>
      <c r="C32" s="502"/>
      <c r="D32" s="426"/>
      <c r="E32" s="597" t="s">
        <v>209</v>
      </c>
      <c r="F32" s="399" t="s">
        <v>188</v>
      </c>
      <c r="G32" s="308">
        <f t="shared" si="0"/>
        <v>45294</v>
      </c>
      <c r="H32" s="309" t="s">
        <v>31</v>
      </c>
      <c r="I32" s="309" t="s">
        <v>31</v>
      </c>
      <c r="J32" s="309" t="s">
        <v>31</v>
      </c>
      <c r="K32" s="309" t="s">
        <v>31</v>
      </c>
      <c r="L32" s="310">
        <f>+M32+3</f>
        <v>45325</v>
      </c>
      <c r="M32" s="310">
        <f>+N32+3</f>
        <v>45322</v>
      </c>
      <c r="N32" s="310">
        <f>+G32+25</f>
        <v>45319</v>
      </c>
      <c r="O32" s="311" t="s">
        <v>31</v>
      </c>
      <c r="P32" s="310">
        <f>G32+35</f>
        <v>45329</v>
      </c>
      <c r="Q32" s="311" t="s">
        <v>31</v>
      </c>
      <c r="R32" s="311" t="s">
        <v>31</v>
      </c>
      <c r="S32" s="287" t="s">
        <v>96</v>
      </c>
    </row>
    <row r="33" spans="1:19" ht="18" customHeight="1">
      <c r="E33" s="448"/>
      <c r="F33" s="448"/>
      <c r="G33" s="449"/>
      <c r="H33" s="450"/>
      <c r="I33" s="450"/>
      <c r="J33" s="450"/>
      <c r="K33" s="450"/>
      <c r="L33" s="451"/>
      <c r="M33" s="451"/>
      <c r="N33" s="451"/>
      <c r="O33" s="452"/>
      <c r="P33" s="451"/>
      <c r="Q33" s="452"/>
      <c r="R33" s="452"/>
      <c r="S33" s="287"/>
    </row>
    <row r="34" spans="1:19" ht="18" customHeight="1">
      <c r="E34" s="448"/>
      <c r="F34" s="448"/>
      <c r="G34" s="449"/>
      <c r="H34" s="450"/>
      <c r="I34" s="450"/>
      <c r="J34" s="450"/>
      <c r="K34" s="450"/>
      <c r="L34" s="451"/>
      <c r="M34" s="451"/>
      <c r="N34" s="451"/>
      <c r="O34" s="452"/>
      <c r="P34" s="451"/>
      <c r="Q34" s="452"/>
      <c r="R34" s="452"/>
      <c r="S34" s="287"/>
    </row>
    <row r="35" spans="1:19" ht="18" customHeight="1">
      <c r="E35" s="448"/>
      <c r="F35" s="448"/>
      <c r="G35" s="449"/>
      <c r="H35" s="450"/>
      <c r="I35" s="450"/>
      <c r="J35" s="450"/>
      <c r="K35" s="450"/>
      <c r="L35" s="451"/>
      <c r="M35" s="451"/>
      <c r="N35" s="451"/>
      <c r="O35" s="452"/>
      <c r="P35" s="451"/>
      <c r="Q35" s="452"/>
      <c r="R35" s="452"/>
      <c r="S35" s="287"/>
    </row>
    <row r="36" spans="1:19" ht="18" customHeight="1">
      <c r="E36" s="448"/>
      <c r="F36" s="448"/>
      <c r="G36" s="449"/>
      <c r="H36" s="450"/>
      <c r="I36" s="450"/>
      <c r="J36" s="450"/>
      <c r="K36" s="450"/>
      <c r="L36" s="451"/>
      <c r="M36" s="451"/>
      <c r="N36" s="451"/>
      <c r="O36" s="452"/>
      <c r="P36" s="451"/>
      <c r="Q36" s="452"/>
      <c r="R36" s="452"/>
      <c r="S36" s="287"/>
    </row>
    <row r="38" spans="1:19">
      <c r="A38" s="179"/>
      <c r="B38" s="179"/>
      <c r="C38" s="171"/>
      <c r="D38" s="161"/>
      <c r="E38" s="161"/>
      <c r="F38" s="187"/>
      <c r="G38" s="161"/>
      <c r="H38" s="180"/>
      <c r="I38" s="163"/>
      <c r="J38" s="163"/>
      <c r="R38" s="163" t="s">
        <v>32</v>
      </c>
    </row>
    <row r="39" spans="1:19">
      <c r="A39" s="154" t="s">
        <v>33</v>
      </c>
      <c r="B39" s="263"/>
      <c r="C39" s="160"/>
      <c r="D39" s="161"/>
      <c r="E39" s="162"/>
      <c r="F39" s="270"/>
      <c r="G39" s="162"/>
      <c r="H39" s="162"/>
      <c r="J39" s="60"/>
      <c r="K39" s="60"/>
    </row>
    <row r="40" spans="1:19">
      <c r="A40" s="356" t="s">
        <v>115</v>
      </c>
      <c r="B40" s="353"/>
      <c r="C40" s="167"/>
      <c r="D40" s="165"/>
      <c r="E40" s="80"/>
      <c r="F40" s="238"/>
      <c r="G40" s="168"/>
      <c r="H40" s="168"/>
      <c r="J40" s="60"/>
      <c r="K40" s="60"/>
      <c r="S40" s="60"/>
    </row>
    <row r="41" spans="1:19">
      <c r="A41" s="278" t="s">
        <v>74</v>
      </c>
      <c r="B41" s="264"/>
      <c r="C41" s="174"/>
      <c r="D41" s="165"/>
      <c r="E41" s="81"/>
      <c r="F41" s="272"/>
      <c r="G41" s="162"/>
      <c r="H41" s="162"/>
      <c r="J41" s="60"/>
      <c r="K41" s="60"/>
      <c r="S41" s="60"/>
    </row>
    <row r="42" spans="1:19">
      <c r="A42" s="1" t="s">
        <v>75</v>
      </c>
      <c r="B42" s="265"/>
      <c r="C42" s="174"/>
      <c r="D42" s="165"/>
      <c r="E42" s="81"/>
      <c r="F42" s="272"/>
      <c r="G42" s="162"/>
      <c r="H42" s="162"/>
      <c r="J42" s="60"/>
      <c r="K42" s="60"/>
      <c r="S42" s="60"/>
    </row>
    <row r="43" spans="1:19">
      <c r="A43" s="182"/>
      <c r="B43" s="265"/>
      <c r="C43" s="174"/>
      <c r="D43" s="165"/>
      <c r="E43" s="81"/>
      <c r="F43" s="272"/>
      <c r="G43" s="162"/>
      <c r="H43" s="162"/>
      <c r="J43" s="60"/>
      <c r="K43" s="60"/>
      <c r="S43" s="60"/>
    </row>
    <row r="44" spans="1:19">
      <c r="A44" s="156" t="s">
        <v>99</v>
      </c>
      <c r="B44" s="169"/>
      <c r="C44" s="175"/>
      <c r="D44" s="170"/>
      <c r="E44" s="171"/>
      <c r="F44" s="273"/>
      <c r="G44" s="168"/>
      <c r="H44" s="168"/>
      <c r="J44" s="60"/>
      <c r="K44" s="60"/>
      <c r="S44" s="60"/>
    </row>
    <row r="45" spans="1:19">
      <c r="A45" s="156" t="s">
        <v>98</v>
      </c>
      <c r="B45" s="266"/>
      <c r="C45" s="173"/>
      <c r="D45" s="176"/>
      <c r="E45" s="80"/>
      <c r="F45" s="238"/>
      <c r="G45" s="162"/>
      <c r="H45" s="162"/>
      <c r="J45" s="60"/>
      <c r="K45" s="60"/>
      <c r="S45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 xr:uid="{00000000-0004-0000-0600-000000000000}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0"/>
  <sheetViews>
    <sheetView showGridLines="0" zoomScale="80" zoomScaleNormal="80" workbookViewId="0">
      <selection activeCell="E27" sqref="E27"/>
    </sheetView>
  </sheetViews>
  <sheetFormatPr defaultColWidth="8" defaultRowHeight="14.25"/>
  <cols>
    <col min="1" max="1" width="20.77734375" style="124" customWidth="1"/>
    <col min="2" max="2" width="8.77734375" style="124" customWidth="1"/>
    <col min="3" max="3" width="7.88671875" style="125" customWidth="1"/>
    <col min="4" max="4" width="7.77734375" style="124" customWidth="1"/>
    <col min="5" max="5" width="33.6640625" style="126" customWidth="1"/>
    <col min="6" max="6" width="12.44140625" style="124" customWidth="1"/>
    <col min="7" max="7" width="14.77734375" style="126" customWidth="1"/>
    <col min="8" max="8" width="12.88671875" style="124" customWidth="1"/>
    <col min="9" max="9" width="8.21875" style="124" bestFit="1" customWidth="1"/>
    <col min="10" max="10" width="8.6640625" style="124" bestFit="1" customWidth="1"/>
    <col min="11" max="11" width="12.33203125" style="124" bestFit="1" customWidth="1"/>
    <col min="12" max="12" width="13.6640625" style="124" bestFit="1" customWidth="1"/>
    <col min="13" max="13" width="13.77734375" style="124" bestFit="1" customWidth="1"/>
    <col min="14" max="14" width="15.109375" style="124" bestFit="1" customWidth="1"/>
    <col min="15" max="15" width="12.77734375" style="127" bestFit="1" customWidth="1"/>
    <col min="16" max="16" width="10" style="124" bestFit="1" customWidth="1"/>
    <col min="17" max="17" width="7.109375" style="124" bestFit="1" customWidth="1"/>
    <col min="18" max="18" width="10.109375" style="124" customWidth="1"/>
    <col min="19" max="19" width="14.77734375" style="124" bestFit="1" customWidth="1"/>
    <col min="20" max="20" width="8.44140625" style="124" bestFit="1" customWidth="1"/>
    <col min="21" max="16384" width="8" style="124"/>
  </cols>
  <sheetData>
    <row r="1" spans="1:20" ht="18">
      <c r="B1" s="637" t="s">
        <v>0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128"/>
    </row>
    <row r="2" spans="1:20" ht="18">
      <c r="B2" s="636" t="s">
        <v>60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54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54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54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38" t="s">
        <v>118</v>
      </c>
      <c r="B8" s="639"/>
      <c r="C8" s="551" t="s">
        <v>17</v>
      </c>
      <c r="D8" s="267" t="s">
        <v>18</v>
      </c>
      <c r="E8" s="643" t="s">
        <v>19</v>
      </c>
      <c r="F8" s="643"/>
      <c r="G8" s="347" t="s">
        <v>61</v>
      </c>
      <c r="H8" s="646" t="s">
        <v>18</v>
      </c>
      <c r="I8" s="646"/>
      <c r="J8" s="646"/>
      <c r="K8" s="646"/>
      <c r="L8" s="646"/>
      <c r="M8" s="646"/>
      <c r="N8" s="646"/>
      <c r="O8" s="646"/>
      <c r="P8" s="646"/>
      <c r="Q8" s="646"/>
      <c r="R8" s="647"/>
    </row>
    <row r="9" spans="1:20" ht="18" customHeight="1">
      <c r="A9" s="640"/>
      <c r="B9" s="648"/>
      <c r="C9" s="425" t="s">
        <v>21</v>
      </c>
      <c r="D9" s="262" t="s">
        <v>62</v>
      </c>
      <c r="E9" s="649" t="s">
        <v>23</v>
      </c>
      <c r="F9" s="649"/>
      <c r="G9" s="258" t="s">
        <v>18</v>
      </c>
      <c r="H9" s="291" t="s">
        <v>63</v>
      </c>
      <c r="I9" s="259" t="s">
        <v>64</v>
      </c>
      <c r="J9" s="291" t="s">
        <v>65</v>
      </c>
      <c r="K9" s="259" t="s">
        <v>66</v>
      </c>
      <c r="L9" s="291" t="s">
        <v>67</v>
      </c>
      <c r="M9" s="259" t="s">
        <v>68</v>
      </c>
      <c r="N9" s="291" t="s">
        <v>69</v>
      </c>
      <c r="O9" s="258" t="s">
        <v>70</v>
      </c>
      <c r="P9" s="291" t="s">
        <v>71</v>
      </c>
      <c r="Q9" s="259" t="s">
        <v>72</v>
      </c>
      <c r="R9" s="260" t="s">
        <v>73</v>
      </c>
    </row>
    <row r="10" spans="1:20" ht="18" customHeight="1">
      <c r="A10" s="413"/>
      <c r="B10" s="413"/>
      <c r="C10" s="355"/>
      <c r="D10" s="355"/>
      <c r="E10" s="329"/>
      <c r="F10" s="330"/>
      <c r="G10" s="314"/>
      <c r="H10" s="315"/>
      <c r="I10" s="316"/>
      <c r="J10" s="315"/>
      <c r="K10" s="316"/>
      <c r="L10" s="315"/>
      <c r="M10" s="317"/>
      <c r="N10" s="317"/>
      <c r="O10" s="300"/>
      <c r="P10" s="317"/>
      <c r="Q10" s="261"/>
      <c r="R10" s="318"/>
      <c r="S10" s="257"/>
    </row>
    <row r="11" spans="1:20" ht="18" customHeight="1">
      <c r="A11" s="349" t="str">
        <f>+'S.AFRICA via SIN'!A10</f>
        <v>CAPE FAWLEY</v>
      </c>
      <c r="B11" s="444" t="str">
        <f>+'S.AFRICA via SIN'!B10</f>
        <v>114S</v>
      </c>
      <c r="C11" s="445">
        <f>+'S.AFRICA via SIN'!C10</f>
        <v>44933</v>
      </c>
      <c r="D11" s="505">
        <f>C11+2</f>
        <v>44935</v>
      </c>
      <c r="E11" s="401" t="s">
        <v>152</v>
      </c>
      <c r="F11" s="415" t="s">
        <v>169</v>
      </c>
      <c r="G11" s="319">
        <v>45271</v>
      </c>
      <c r="H11" s="320">
        <f>G11+23</f>
        <v>45294</v>
      </c>
      <c r="I11" s="319" t="s">
        <v>31</v>
      </c>
      <c r="J11" s="320">
        <f>G11+24</f>
        <v>45295</v>
      </c>
      <c r="K11" s="321">
        <f>G11+26</f>
        <v>45297</v>
      </c>
      <c r="L11" s="320">
        <f>G11+27</f>
        <v>45298</v>
      </c>
      <c r="M11" s="313">
        <f>G11+30</f>
        <v>45301</v>
      </c>
      <c r="N11" s="313">
        <f>G11+32</f>
        <v>45303</v>
      </c>
      <c r="O11" s="301">
        <f>G11+36</f>
        <v>45307</v>
      </c>
      <c r="P11" s="312" t="s">
        <v>31</v>
      </c>
      <c r="Q11" s="319" t="s">
        <v>31</v>
      </c>
      <c r="R11" s="319" t="s">
        <v>31</v>
      </c>
      <c r="S11" s="143" t="s">
        <v>90</v>
      </c>
    </row>
    <row r="12" spans="1:20" ht="18" customHeight="1">
      <c r="A12" s="521" t="str">
        <f>+'S.AFRICA via SIN'!A11</f>
        <v>SINAR SUNDA</v>
      </c>
      <c r="B12" s="522" t="str">
        <f>+'S.AFRICA via SIN'!B11</f>
        <v>156S</v>
      </c>
      <c r="C12" s="523">
        <f>+'S.AFRICA via SIN'!C11</f>
        <v>44927</v>
      </c>
      <c r="D12" s="518">
        <f>+'S.AFRICA via SIN'!D11</f>
        <v>44929</v>
      </c>
      <c r="E12" s="429" t="s">
        <v>153</v>
      </c>
      <c r="F12" s="557" t="s">
        <v>154</v>
      </c>
      <c r="G12" s="536">
        <v>45271</v>
      </c>
      <c r="H12" s="304" t="s">
        <v>31</v>
      </c>
      <c r="I12" s="303">
        <f>G12+24</f>
        <v>45295</v>
      </c>
      <c r="J12" s="305">
        <f>G12+26</f>
        <v>45297</v>
      </c>
      <c r="K12" s="303">
        <f>G12+28</f>
        <v>45299</v>
      </c>
      <c r="L12" s="305">
        <f>G12+29</f>
        <v>45300</v>
      </c>
      <c r="M12" s="306" t="s">
        <v>31</v>
      </c>
      <c r="N12" s="306" t="s">
        <v>31</v>
      </c>
      <c r="O12" s="306" t="s">
        <v>31</v>
      </c>
      <c r="P12" s="306" t="s">
        <v>31</v>
      </c>
      <c r="Q12" s="303">
        <f>G12+30</f>
        <v>45301</v>
      </c>
      <c r="R12" s="307">
        <f>G12+29</f>
        <v>45300</v>
      </c>
      <c r="S12" s="290" t="s">
        <v>91</v>
      </c>
      <c r="T12"/>
    </row>
    <row r="13" spans="1:20" ht="18" customHeight="1">
      <c r="A13" s="413"/>
      <c r="B13" s="413"/>
      <c r="C13" s="355"/>
      <c r="D13" s="355"/>
      <c r="E13" s="487"/>
      <c r="F13" s="534"/>
      <c r="G13" s="488"/>
      <c r="H13" s="492"/>
      <c r="I13" s="489"/>
      <c r="J13" s="489"/>
      <c r="K13" s="489"/>
      <c r="L13" s="489"/>
      <c r="M13" s="489"/>
      <c r="N13" s="489"/>
      <c r="O13" s="490"/>
      <c r="P13" s="489"/>
      <c r="Q13" s="491"/>
      <c r="R13" s="492"/>
      <c r="S13" s="257"/>
    </row>
    <row r="14" spans="1:20" ht="18" customHeight="1">
      <c r="A14" s="349" t="str">
        <f>+'S.AFRICA via SIN'!A15</f>
        <v>SAN LORENZO</v>
      </c>
      <c r="B14" s="444" t="str">
        <f>+'S.AFRICA via SIN'!B15</f>
        <v>249S</v>
      </c>
      <c r="C14" s="445">
        <f>+'S.AFRICA via SIN'!C15</f>
        <v>44940</v>
      </c>
      <c r="D14" s="505">
        <f>C14+2</f>
        <v>44942</v>
      </c>
      <c r="E14" s="401" t="s">
        <v>170</v>
      </c>
      <c r="F14" s="548" t="s">
        <v>129</v>
      </c>
      <c r="G14" s="312">
        <f>+G11+7</f>
        <v>45278</v>
      </c>
      <c r="H14" s="320">
        <f>G14+23</f>
        <v>45301</v>
      </c>
      <c r="I14" s="319" t="s">
        <v>31</v>
      </c>
      <c r="J14" s="320">
        <f>G14+24</f>
        <v>45302</v>
      </c>
      <c r="K14" s="321">
        <f>G14+26</f>
        <v>45304</v>
      </c>
      <c r="L14" s="320">
        <f>G14+27</f>
        <v>45305</v>
      </c>
      <c r="M14" s="313">
        <f>G14+30</f>
        <v>45308</v>
      </c>
      <c r="N14" s="313">
        <f>G14+32</f>
        <v>45310</v>
      </c>
      <c r="O14" s="301">
        <f>G14+36</f>
        <v>45314</v>
      </c>
      <c r="P14" s="312" t="s">
        <v>31</v>
      </c>
      <c r="Q14" s="319" t="s">
        <v>31</v>
      </c>
      <c r="R14" s="319" t="s">
        <v>31</v>
      </c>
      <c r="S14" s="143" t="s">
        <v>90</v>
      </c>
    </row>
    <row r="15" spans="1:20" ht="18" customHeight="1">
      <c r="A15" s="521" t="str">
        <f>+'S.AFRICA via SIN'!A16</f>
        <v>CSCL LIMA</v>
      </c>
      <c r="B15" s="522" t="str">
        <f>+'S.AFRICA via SIN'!B16</f>
        <v>173S</v>
      </c>
      <c r="C15" s="523">
        <f>+'S.AFRICA via SIN'!C16</f>
        <v>44934</v>
      </c>
      <c r="D15" s="518">
        <f>+'S.AFRICA via SIN'!D16</f>
        <v>44936</v>
      </c>
      <c r="E15" s="429" t="s">
        <v>178</v>
      </c>
      <c r="F15" s="533" t="s">
        <v>177</v>
      </c>
      <c r="G15" s="536">
        <f>+G12+7</f>
        <v>45278</v>
      </c>
      <c r="H15" s="304" t="s">
        <v>31</v>
      </c>
      <c r="I15" s="303">
        <f>G15+24</f>
        <v>45302</v>
      </c>
      <c r="J15" s="305">
        <f>G15+26</f>
        <v>45304</v>
      </c>
      <c r="K15" s="303">
        <f>G15+28</f>
        <v>45306</v>
      </c>
      <c r="L15" s="305">
        <f>G15+29</f>
        <v>45307</v>
      </c>
      <c r="M15" s="306" t="s">
        <v>31</v>
      </c>
      <c r="N15" s="306" t="s">
        <v>31</v>
      </c>
      <c r="O15" s="306" t="s">
        <v>31</v>
      </c>
      <c r="P15" s="306" t="s">
        <v>31</v>
      </c>
      <c r="Q15" s="303">
        <f>G15+30</f>
        <v>45308</v>
      </c>
      <c r="R15" s="307">
        <f>G15+29</f>
        <v>45307</v>
      </c>
      <c r="S15" s="290" t="s">
        <v>91</v>
      </c>
      <c r="T15"/>
    </row>
    <row r="16" spans="1:20" ht="18" customHeight="1">
      <c r="A16" s="413"/>
      <c r="B16" s="413"/>
      <c r="C16" s="355"/>
      <c r="D16" s="504"/>
      <c r="E16" s="487"/>
      <c r="F16" s="534"/>
      <c r="G16" s="535"/>
      <c r="H16" s="558"/>
      <c r="I16" s="489"/>
      <c r="J16" s="489"/>
      <c r="K16" s="489"/>
      <c r="L16" s="489"/>
      <c r="M16" s="489"/>
      <c r="N16" s="489"/>
      <c r="O16" s="490"/>
      <c r="P16" s="489"/>
      <c r="Q16" s="491"/>
      <c r="R16" s="492"/>
      <c r="S16" s="257"/>
    </row>
    <row r="17" spans="1:20" ht="18" customHeight="1">
      <c r="A17" s="349" t="str">
        <f>+'S.AFRICA via SIN'!A20</f>
        <v>CAPE FAWLEY</v>
      </c>
      <c r="B17" s="444" t="str">
        <f>+'S.AFRICA via SIN'!B20</f>
        <v>115S</v>
      </c>
      <c r="C17" s="445">
        <f>+'S.AFRICA via SIN'!C20</f>
        <v>44947</v>
      </c>
      <c r="D17" s="505">
        <f>C17+2</f>
        <v>44949</v>
      </c>
      <c r="E17" s="401" t="s">
        <v>172</v>
      </c>
      <c r="F17" s="548" t="s">
        <v>171</v>
      </c>
      <c r="G17" s="312">
        <f>+G14+7</f>
        <v>45285</v>
      </c>
      <c r="H17" s="549">
        <f>G17+23</f>
        <v>45308</v>
      </c>
      <c r="I17" s="319" t="s">
        <v>31</v>
      </c>
      <c r="J17" s="320">
        <f>G17+24</f>
        <v>45309</v>
      </c>
      <c r="K17" s="321">
        <f>G17+26</f>
        <v>45311</v>
      </c>
      <c r="L17" s="320">
        <f>G17+27</f>
        <v>45312</v>
      </c>
      <c r="M17" s="313">
        <f>G17+30</f>
        <v>45315</v>
      </c>
      <c r="N17" s="313">
        <f>G17+32</f>
        <v>45317</v>
      </c>
      <c r="O17" s="301">
        <f>G17+36</f>
        <v>45321</v>
      </c>
      <c r="P17" s="312" t="s">
        <v>31</v>
      </c>
      <c r="Q17" s="319" t="s">
        <v>31</v>
      </c>
      <c r="R17" s="319" t="s">
        <v>31</v>
      </c>
      <c r="S17" s="143" t="s">
        <v>90</v>
      </c>
    </row>
    <row r="18" spans="1:20" ht="18" customHeight="1">
      <c r="A18" s="521" t="str">
        <f>+'S.AFRICA via SIN'!A21</f>
        <v>SINAR SUNDA</v>
      </c>
      <c r="B18" s="522" t="str">
        <f>+'S.AFRICA via SIN'!B21</f>
        <v>157S</v>
      </c>
      <c r="C18" s="523">
        <f>+'S.AFRICA via SIN'!C21</f>
        <v>44941</v>
      </c>
      <c r="D18" s="524">
        <f>+'S.AFRICA via SIN'!D21</f>
        <v>44943</v>
      </c>
      <c r="E18" s="429" t="s">
        <v>179</v>
      </c>
      <c r="F18" s="533" t="s">
        <v>141</v>
      </c>
      <c r="G18" s="536">
        <f>+G15+7</f>
        <v>45285</v>
      </c>
      <c r="H18" s="304" t="s">
        <v>31</v>
      </c>
      <c r="I18" s="303">
        <f>G18+24</f>
        <v>45309</v>
      </c>
      <c r="J18" s="305">
        <f>G18+26</f>
        <v>45311</v>
      </c>
      <c r="K18" s="303">
        <f>G18+28</f>
        <v>45313</v>
      </c>
      <c r="L18" s="305">
        <f>G18+29</f>
        <v>45314</v>
      </c>
      <c r="M18" s="306" t="s">
        <v>31</v>
      </c>
      <c r="N18" s="306" t="s">
        <v>31</v>
      </c>
      <c r="O18" s="306" t="s">
        <v>31</v>
      </c>
      <c r="P18" s="306" t="s">
        <v>31</v>
      </c>
      <c r="Q18" s="303">
        <f>G18+30</f>
        <v>45315</v>
      </c>
      <c r="R18" s="307">
        <f>G18+29</f>
        <v>45314</v>
      </c>
      <c r="S18" s="290"/>
      <c r="T18"/>
    </row>
    <row r="19" spans="1:20" ht="18" customHeight="1">
      <c r="A19" s="413"/>
      <c r="B19" s="413"/>
      <c r="C19" s="355"/>
      <c r="D19" s="355"/>
      <c r="E19" s="487"/>
      <c r="F19" s="534"/>
      <c r="G19" s="488"/>
      <c r="H19" s="492"/>
      <c r="I19" s="489"/>
      <c r="J19" s="489"/>
      <c r="K19" s="489"/>
      <c r="L19" s="489"/>
      <c r="M19" s="489"/>
      <c r="N19" s="489"/>
      <c r="O19" s="490"/>
      <c r="P19" s="489"/>
      <c r="Q19" s="491"/>
      <c r="R19" s="492"/>
      <c r="S19" s="257"/>
    </row>
    <row r="20" spans="1:20" ht="18" customHeight="1">
      <c r="A20" s="349" t="str">
        <f>+'S.AFRICA via SIN'!A25</f>
        <v>SAN LORENZO</v>
      </c>
      <c r="B20" s="444" t="str">
        <f>+'S.AFRICA via SIN'!B25</f>
        <v>250S</v>
      </c>
      <c r="C20" s="445">
        <f>+'S.AFRICA via SIN'!C25</f>
        <v>44954</v>
      </c>
      <c r="D20" s="505">
        <f>C20+2</f>
        <v>44956</v>
      </c>
      <c r="E20" s="401" t="s">
        <v>173</v>
      </c>
      <c r="F20" s="548" t="s">
        <v>174</v>
      </c>
      <c r="G20" s="312">
        <f>+G17+7</f>
        <v>45292</v>
      </c>
      <c r="H20" s="320">
        <f>G20+23</f>
        <v>45315</v>
      </c>
      <c r="I20" s="319" t="s">
        <v>31</v>
      </c>
      <c r="J20" s="320">
        <f>G20+24</f>
        <v>45316</v>
      </c>
      <c r="K20" s="321">
        <f>G20+26</f>
        <v>45318</v>
      </c>
      <c r="L20" s="320">
        <f>G20+27</f>
        <v>45319</v>
      </c>
      <c r="M20" s="313">
        <f>G20+30</f>
        <v>45322</v>
      </c>
      <c r="N20" s="313">
        <f>G20+32</f>
        <v>45324</v>
      </c>
      <c r="O20" s="301">
        <f>G20+36</f>
        <v>45328</v>
      </c>
      <c r="P20" s="312" t="s">
        <v>31</v>
      </c>
      <c r="Q20" s="319" t="s">
        <v>31</v>
      </c>
      <c r="R20" s="319" t="s">
        <v>31</v>
      </c>
      <c r="S20" s="143" t="s">
        <v>90</v>
      </c>
    </row>
    <row r="21" spans="1:20" ht="18" customHeight="1">
      <c r="A21" s="521" t="str">
        <f>+'S.AFRICA via SIN'!A26</f>
        <v>CSCL LIMA</v>
      </c>
      <c r="B21" s="547" t="str">
        <f>+'S.AFRICA via SIN'!B26</f>
        <v>174S</v>
      </c>
      <c r="C21" s="523">
        <f>+'S.AFRICA via SIN'!C26</f>
        <v>44948</v>
      </c>
      <c r="D21" s="524">
        <f>+'S.AFRICA via SIN'!D26</f>
        <v>44950</v>
      </c>
      <c r="E21" s="429" t="s">
        <v>181</v>
      </c>
      <c r="F21" s="533" t="s">
        <v>180</v>
      </c>
      <c r="G21" s="536">
        <f>+G18+7</f>
        <v>45292</v>
      </c>
      <c r="H21" s="304" t="s">
        <v>31</v>
      </c>
      <c r="I21" s="303">
        <f>G21+24</f>
        <v>45316</v>
      </c>
      <c r="J21" s="305">
        <f>G21+26</f>
        <v>45318</v>
      </c>
      <c r="K21" s="303">
        <f>G21+28</f>
        <v>45320</v>
      </c>
      <c r="L21" s="305">
        <f>G21+29</f>
        <v>45321</v>
      </c>
      <c r="M21" s="306" t="s">
        <v>31</v>
      </c>
      <c r="N21" s="306" t="s">
        <v>31</v>
      </c>
      <c r="O21" s="306" t="s">
        <v>31</v>
      </c>
      <c r="P21" s="306" t="s">
        <v>31</v>
      </c>
      <c r="Q21" s="303">
        <f>G21+30</f>
        <v>45322</v>
      </c>
      <c r="R21" s="307">
        <f>G21+29</f>
        <v>45321</v>
      </c>
      <c r="S21" s="290"/>
      <c r="T21"/>
    </row>
    <row r="22" spans="1:20" ht="18" customHeight="1">
      <c r="A22" s="526"/>
      <c r="B22" s="526"/>
      <c r="C22" s="583"/>
      <c r="D22" s="583"/>
      <c r="E22" s="584"/>
      <c r="F22" s="585"/>
      <c r="G22" s="535"/>
      <c r="H22" s="558"/>
      <c r="I22" s="586"/>
      <c r="J22" s="586"/>
      <c r="K22" s="586"/>
      <c r="L22" s="586"/>
      <c r="M22" s="586"/>
      <c r="N22" s="586"/>
      <c r="O22" s="587"/>
      <c r="P22" s="586"/>
      <c r="Q22" s="588"/>
      <c r="R22" s="558"/>
      <c r="S22" s="257"/>
    </row>
    <row r="23" spans="1:20" ht="18" customHeight="1">
      <c r="A23" s="349" t="str">
        <f>+'S.AFRICA via SIN'!A30</f>
        <v>CAPE FAWLEY</v>
      </c>
      <c r="B23" s="444" t="str">
        <f>+'S.AFRICA via SIN'!B30</f>
        <v>116S</v>
      </c>
      <c r="C23" s="445">
        <f>+'S.AFRICA via SIN'!C30</f>
        <v>44961</v>
      </c>
      <c r="D23" s="505">
        <f>C23+2</f>
        <v>44963</v>
      </c>
      <c r="E23" s="401" t="s">
        <v>176</v>
      </c>
      <c r="F23" s="548" t="s">
        <v>175</v>
      </c>
      <c r="G23" s="312">
        <f>+G20+7</f>
        <v>45299</v>
      </c>
      <c r="H23" s="320">
        <f>G23+23</f>
        <v>45322</v>
      </c>
      <c r="I23" s="312" t="s">
        <v>31</v>
      </c>
      <c r="J23" s="320">
        <f>G23+24</f>
        <v>45323</v>
      </c>
      <c r="K23" s="313">
        <f>G23+26</f>
        <v>45325</v>
      </c>
      <c r="L23" s="320">
        <f>G23+27</f>
        <v>45326</v>
      </c>
      <c r="M23" s="313">
        <f>G23+30</f>
        <v>45329</v>
      </c>
      <c r="N23" s="313">
        <f>G23+32</f>
        <v>45331</v>
      </c>
      <c r="O23" s="301">
        <f>G23+36</f>
        <v>45335</v>
      </c>
      <c r="P23" s="312" t="s">
        <v>31</v>
      </c>
      <c r="Q23" s="312" t="s">
        <v>31</v>
      </c>
      <c r="R23" s="312" t="s">
        <v>31</v>
      </c>
      <c r="S23" s="143" t="s">
        <v>90</v>
      </c>
    </row>
    <row r="24" spans="1:20" ht="18" customHeight="1">
      <c r="A24" s="521" t="str">
        <f>+'S.AFRICA via SIN'!A31</f>
        <v>SINAR SUNDA</v>
      </c>
      <c r="B24" s="547" t="str">
        <f>+'S.AFRICA via SIN'!B31</f>
        <v>158S</v>
      </c>
      <c r="C24" s="523">
        <f>+'S.AFRICA via SIN'!C31</f>
        <v>44955</v>
      </c>
      <c r="D24" s="524">
        <f>+C24+2</f>
        <v>44957</v>
      </c>
      <c r="E24" s="429" t="s">
        <v>182</v>
      </c>
      <c r="F24" s="533" t="s">
        <v>183</v>
      </c>
      <c r="G24" s="536">
        <f>+G21+7</f>
        <v>45299</v>
      </c>
      <c r="H24" s="304" t="s">
        <v>31</v>
      </c>
      <c r="I24" s="303">
        <f>G24+24</f>
        <v>45323</v>
      </c>
      <c r="J24" s="305">
        <f>G24+26</f>
        <v>45325</v>
      </c>
      <c r="K24" s="303">
        <f>G24+28</f>
        <v>45327</v>
      </c>
      <c r="L24" s="305">
        <f>G24+29</f>
        <v>45328</v>
      </c>
      <c r="M24" s="306" t="s">
        <v>31</v>
      </c>
      <c r="N24" s="306" t="s">
        <v>31</v>
      </c>
      <c r="O24" s="306" t="s">
        <v>31</v>
      </c>
      <c r="P24" s="306" t="s">
        <v>31</v>
      </c>
      <c r="Q24" s="303">
        <f>G24+30</f>
        <v>45329</v>
      </c>
      <c r="R24" s="307">
        <f>G24+29</f>
        <v>45328</v>
      </c>
      <c r="S24" s="290" t="s">
        <v>91</v>
      </c>
      <c r="T24"/>
    </row>
    <row r="25" spans="1:20" ht="18" customHeight="1">
      <c r="A25" s="525"/>
      <c r="B25" s="517"/>
      <c r="C25" s="561"/>
      <c r="D25" s="562"/>
      <c r="E25" s="563"/>
      <c r="F25" s="352"/>
      <c r="G25" s="532"/>
      <c r="H25" s="564"/>
      <c r="I25" s="532"/>
      <c r="J25" s="532"/>
      <c r="K25" s="532"/>
      <c r="L25" s="532"/>
      <c r="M25" s="564"/>
      <c r="N25" s="564"/>
      <c r="O25" s="564"/>
      <c r="P25" s="564"/>
      <c r="Q25" s="532"/>
      <c r="R25" s="532"/>
      <c r="S25" s="290"/>
      <c r="T25"/>
    </row>
    <row r="26" spans="1:20" ht="18" customHeight="1">
      <c r="A26" s="525"/>
      <c r="B26" s="517"/>
      <c r="C26" s="561"/>
      <c r="D26" s="562"/>
      <c r="E26" s="563"/>
      <c r="F26" s="352"/>
      <c r="G26" s="532"/>
      <c r="H26" s="564"/>
      <c r="I26" s="532"/>
      <c r="J26" s="532"/>
      <c r="K26" s="532"/>
      <c r="L26" s="532"/>
      <c r="M26" s="564"/>
      <c r="N26" s="564"/>
      <c r="O26" s="564"/>
      <c r="P26" s="564"/>
      <c r="Q26" s="532"/>
      <c r="R26" s="532"/>
      <c r="S26" s="290"/>
      <c r="T26"/>
    </row>
    <row r="27" spans="1:20" ht="18" customHeight="1">
      <c r="A27" s="525"/>
      <c r="B27" s="517"/>
      <c r="C27" s="561"/>
      <c r="D27" s="562"/>
      <c r="E27" s="563"/>
      <c r="F27" s="352"/>
      <c r="G27" s="532"/>
      <c r="H27" s="564"/>
      <c r="I27" s="532"/>
      <c r="J27" s="532"/>
      <c r="K27" s="532"/>
      <c r="L27" s="532"/>
      <c r="M27" s="564"/>
      <c r="N27" s="564"/>
      <c r="O27" s="564"/>
      <c r="P27" s="564"/>
      <c r="Q27" s="532"/>
      <c r="R27" s="532"/>
      <c r="S27" s="290"/>
      <c r="T27"/>
    </row>
    <row r="28" spans="1:20">
      <c r="N28" s="159"/>
    </row>
    <row r="29" spans="1:20">
      <c r="R29" s="163" t="s">
        <v>32</v>
      </c>
    </row>
    <row r="30" spans="1:20" ht="15">
      <c r="A30" s="154" t="s">
        <v>33</v>
      </c>
      <c r="B30" s="154"/>
      <c r="C30" s="160"/>
      <c r="D30" s="161"/>
      <c r="E30" s="162"/>
      <c r="F30" s="162"/>
      <c r="G30" s="162"/>
    </row>
    <row r="31" spans="1:20" ht="15">
      <c r="A31" s="356" t="s">
        <v>115</v>
      </c>
      <c r="B31" s="164"/>
      <c r="C31" s="174"/>
      <c r="D31" s="165"/>
      <c r="E31" s="81"/>
      <c r="F31" s="243"/>
      <c r="G31" s="162"/>
      <c r="R31" s="60"/>
    </row>
    <row r="32" spans="1:20" ht="15">
      <c r="A32" s="278" t="s">
        <v>74</v>
      </c>
      <c r="B32" s="164"/>
      <c r="C32" s="174"/>
      <c r="D32" s="165"/>
      <c r="E32" s="81"/>
      <c r="F32" s="243"/>
      <c r="G32" s="162"/>
      <c r="R32" s="60"/>
    </row>
    <row r="33" spans="1:18" ht="15">
      <c r="A33" s="1" t="s">
        <v>75</v>
      </c>
      <c r="B33" s="166"/>
      <c r="C33" s="167"/>
      <c r="D33" s="165"/>
      <c r="E33" s="80"/>
      <c r="F33" s="241"/>
      <c r="G33" s="168"/>
      <c r="R33" s="60"/>
    </row>
    <row r="34" spans="1:18" ht="15">
      <c r="A34" s="155"/>
      <c r="B34" s="164"/>
      <c r="C34" s="174"/>
      <c r="D34" s="165"/>
      <c r="E34" s="81"/>
      <c r="F34" s="243"/>
      <c r="G34" s="162"/>
      <c r="R34" s="60"/>
    </row>
    <row r="35" spans="1:18" ht="15">
      <c r="A35" s="156" t="s">
        <v>99</v>
      </c>
      <c r="B35" s="169"/>
      <c r="C35" s="175"/>
      <c r="D35" s="170"/>
      <c r="E35" s="171"/>
      <c r="F35" s="255"/>
      <c r="G35" s="168"/>
      <c r="R35" s="60"/>
    </row>
    <row r="36" spans="1:18" ht="15">
      <c r="A36" s="156" t="s">
        <v>98</v>
      </c>
      <c r="B36" s="172"/>
      <c r="C36" s="173"/>
      <c r="D36" s="176"/>
      <c r="E36" s="80"/>
      <c r="F36" s="241"/>
      <c r="G36" s="162"/>
      <c r="R36" s="60"/>
    </row>
    <row r="37" spans="1:18">
      <c r="R37" s="60"/>
    </row>
    <row r="40" spans="1:18">
      <c r="A40" s="177" t="s">
        <v>76</v>
      </c>
      <c r="B40" s="177"/>
      <c r="C40" s="177"/>
      <c r="D40" s="177"/>
      <c r="E40" s="177"/>
      <c r="F40" s="256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 xr:uid="{00000000-0004-0000-0700-000000000000}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showGridLines="0" zoomScale="80" zoomScaleNormal="80" zoomScaleSheetLayoutView="80" workbookViewId="0">
      <selection activeCell="P18" sqref="P18"/>
    </sheetView>
  </sheetViews>
  <sheetFormatPr defaultColWidth="8" defaultRowHeight="14.25"/>
  <cols>
    <col min="1" max="1" width="22.109375" style="149" customWidth="1"/>
    <col min="2" max="2" width="14.21875" style="149" customWidth="1"/>
    <col min="3" max="3" width="8" style="144" bestFit="1" customWidth="1"/>
    <col min="4" max="4" width="9.21875" style="144" customWidth="1"/>
    <col min="5" max="5" width="25.109375" style="145" customWidth="1"/>
    <col min="6" max="6" width="15.109375" style="149" customWidth="1"/>
    <col min="7" max="7" width="15.6640625" style="144" bestFit="1" customWidth="1"/>
    <col min="8" max="8" width="10.6640625" style="144" bestFit="1" customWidth="1"/>
    <col min="9" max="9" width="16.77734375" style="144" customWidth="1"/>
    <col min="10" max="10" width="8.21875" style="144" bestFit="1" customWidth="1"/>
    <col min="11" max="11" width="5.109375" style="144" bestFit="1" customWidth="1"/>
    <col min="12" max="12" width="5.21875" style="144" bestFit="1" customWidth="1"/>
    <col min="13" max="13" width="4.6640625" style="144" bestFit="1" customWidth="1"/>
    <col min="14" max="16384" width="8" style="144"/>
  </cols>
  <sheetData>
    <row r="1" spans="1:10" ht="18">
      <c r="B1" s="650" t="s">
        <v>0</v>
      </c>
      <c r="C1" s="650"/>
      <c r="D1" s="650"/>
      <c r="E1" s="650"/>
      <c r="F1" s="650"/>
      <c r="G1" s="650"/>
      <c r="H1" s="650"/>
      <c r="I1" s="650"/>
    </row>
    <row r="2" spans="1:10" ht="18">
      <c r="B2" s="651" t="s">
        <v>7</v>
      </c>
      <c r="C2" s="651"/>
      <c r="D2" s="651"/>
      <c r="E2" s="651"/>
      <c r="F2" s="651"/>
      <c r="G2" s="651"/>
      <c r="H2" s="651"/>
      <c r="I2" s="651"/>
    </row>
    <row r="3" spans="1:10" ht="15">
      <c r="A3" s="144"/>
      <c r="B3" s="153"/>
      <c r="C3" s="153"/>
      <c r="D3" s="153"/>
      <c r="E3" s="150"/>
      <c r="F3" s="269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69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69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69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74"/>
      <c r="F7" s="189"/>
      <c r="G7" s="190"/>
      <c r="H7" s="147"/>
      <c r="I7" s="148"/>
    </row>
    <row r="8" spans="1:10" ht="15" customHeight="1">
      <c r="A8" s="638" t="s">
        <v>116</v>
      </c>
      <c r="B8" s="639"/>
      <c r="C8" s="551" t="s">
        <v>17</v>
      </c>
      <c r="D8" s="267" t="s">
        <v>18</v>
      </c>
      <c r="E8" s="653" t="s">
        <v>19</v>
      </c>
      <c r="F8" s="653"/>
      <c r="G8" s="346" t="s">
        <v>61</v>
      </c>
      <c r="H8" s="654" t="s">
        <v>18</v>
      </c>
      <c r="I8" s="655"/>
    </row>
    <row r="9" spans="1:10" ht="15">
      <c r="A9" s="640"/>
      <c r="B9" s="652"/>
      <c r="C9" s="417" t="s">
        <v>21</v>
      </c>
      <c r="D9" s="262" t="s">
        <v>62</v>
      </c>
      <c r="E9" s="656" t="s">
        <v>81</v>
      </c>
      <c r="F9" s="656"/>
      <c r="G9" s="515" t="s">
        <v>18</v>
      </c>
      <c r="H9" s="268" t="s">
        <v>89</v>
      </c>
      <c r="I9" s="302" t="s">
        <v>106</v>
      </c>
    </row>
    <row r="10" spans="1:10" ht="15">
      <c r="A10" s="526"/>
      <c r="B10" s="589"/>
      <c r="C10" s="528"/>
      <c r="D10" s="528"/>
      <c r="E10" s="542" t="s">
        <v>184</v>
      </c>
      <c r="F10" s="513" t="s">
        <v>156</v>
      </c>
      <c r="G10" s="510">
        <v>45269</v>
      </c>
      <c r="H10" s="510">
        <f>G10+12</f>
        <v>45281</v>
      </c>
      <c r="I10" s="514" t="s">
        <v>31</v>
      </c>
      <c r="J10" s="287" t="s">
        <v>105</v>
      </c>
    </row>
    <row r="11" spans="1:10" ht="15">
      <c r="A11" s="349" t="str">
        <f>+'S.AFRICA via SIN'!A10</f>
        <v>CAPE FAWLEY</v>
      </c>
      <c r="B11" s="590" t="str">
        <f>+'S.AFRICA via SIN'!B10</f>
        <v>114S</v>
      </c>
      <c r="C11" s="445">
        <f>+'S.AFRICA via SIN'!C10</f>
        <v>44933</v>
      </c>
      <c r="D11" s="404">
        <f>C11+2</f>
        <v>44935</v>
      </c>
      <c r="E11" s="538" t="s">
        <v>191</v>
      </c>
      <c r="F11" s="403" t="s">
        <v>151</v>
      </c>
      <c r="G11" s="511">
        <v>45266</v>
      </c>
      <c r="H11" s="338" t="s">
        <v>31</v>
      </c>
      <c r="I11" s="339">
        <f>+G11+19</f>
        <v>45285</v>
      </c>
      <c r="J11" s="183" t="s">
        <v>110</v>
      </c>
    </row>
    <row r="12" spans="1:10" ht="15">
      <c r="A12" s="591" t="str">
        <f>+'S.AFRICA via SIN'!A11</f>
        <v>SINAR SUNDA</v>
      </c>
      <c r="B12" s="547" t="str">
        <f>+'S.AFRICA via SIN'!B11</f>
        <v>156S</v>
      </c>
      <c r="C12" s="529">
        <f>+'S.AFRICA via SIN'!C11</f>
        <v>44927</v>
      </c>
      <c r="D12" s="530">
        <f>+C12+2</f>
        <v>44929</v>
      </c>
      <c r="E12" s="538"/>
      <c r="F12" s="403"/>
      <c r="G12" s="511"/>
      <c r="H12" s="338"/>
      <c r="I12" s="339"/>
      <c r="J12" s="183"/>
    </row>
    <row r="13" spans="1:10" ht="15">
      <c r="A13" s="526"/>
      <c r="B13" s="589"/>
      <c r="C13" s="528"/>
      <c r="D13" s="528"/>
      <c r="E13" s="542" t="s">
        <v>185</v>
      </c>
      <c r="F13" s="545" t="s">
        <v>157</v>
      </c>
      <c r="G13" s="510">
        <f>+G10+7</f>
        <v>45276</v>
      </c>
      <c r="H13" s="510">
        <f>G13+12</f>
        <v>45288</v>
      </c>
      <c r="I13" s="514" t="s">
        <v>31</v>
      </c>
      <c r="J13" s="287" t="s">
        <v>105</v>
      </c>
    </row>
    <row r="14" spans="1:10" ht="15">
      <c r="A14" s="349" t="str">
        <f>+'S.AFRICA via SIN'!A15</f>
        <v>SAN LORENZO</v>
      </c>
      <c r="B14" s="590" t="str">
        <f>+'S.AFRICA via SIN'!B15</f>
        <v>249S</v>
      </c>
      <c r="C14" s="445">
        <f>+'S.AFRICA via SIN'!C15</f>
        <v>44940</v>
      </c>
      <c r="D14" s="404">
        <f>C14+2</f>
        <v>44942</v>
      </c>
      <c r="E14" s="538" t="s">
        <v>158</v>
      </c>
      <c r="F14" s="403" t="s">
        <v>192</v>
      </c>
      <c r="G14" s="511">
        <f>+G11+7</f>
        <v>45273</v>
      </c>
      <c r="H14" s="338" t="s">
        <v>31</v>
      </c>
      <c r="I14" s="339">
        <f>+G14+19</f>
        <v>45292</v>
      </c>
      <c r="J14" s="183" t="s">
        <v>110</v>
      </c>
    </row>
    <row r="15" spans="1:10" ht="15">
      <c r="A15" s="591" t="str">
        <f>+'S.AFRICA via SIN'!A16</f>
        <v>CSCL LIMA</v>
      </c>
      <c r="B15" s="547" t="str">
        <f>+'S.AFRICA via SIN'!B16</f>
        <v>173S</v>
      </c>
      <c r="C15" s="529">
        <f>+'S.AFRICA via SIN'!C16</f>
        <v>44934</v>
      </c>
      <c r="D15" s="530">
        <f>+C15+2</f>
        <v>44936</v>
      </c>
      <c r="E15" s="430"/>
      <c r="F15" s="403"/>
      <c r="G15" s="511"/>
      <c r="H15" s="338"/>
      <c r="I15" s="339"/>
      <c r="J15" s="183"/>
    </row>
    <row r="16" spans="1:10" ht="15">
      <c r="A16" s="526"/>
      <c r="B16" s="589"/>
      <c r="C16" s="528"/>
      <c r="D16" s="528"/>
      <c r="E16" s="542" t="s">
        <v>186</v>
      </c>
      <c r="F16" s="559" t="s">
        <v>187</v>
      </c>
      <c r="G16" s="510">
        <f>+G13+7</f>
        <v>45283</v>
      </c>
      <c r="H16" s="510">
        <f>G16+12</f>
        <v>45295</v>
      </c>
      <c r="I16" s="514" t="s">
        <v>31</v>
      </c>
      <c r="J16" s="287" t="s">
        <v>105</v>
      </c>
    </row>
    <row r="17" spans="1:22" ht="15">
      <c r="A17" s="349" t="str">
        <f>+'S.AFRICA via SIN'!A20</f>
        <v>CAPE FAWLEY</v>
      </c>
      <c r="B17" s="590" t="str">
        <f>+'S.AFRICA via SIN'!B20</f>
        <v>115S</v>
      </c>
      <c r="C17" s="445">
        <f>+'S.AFRICA via SIN'!C20</f>
        <v>44947</v>
      </c>
      <c r="D17" s="404">
        <f>C17+2</f>
        <v>44949</v>
      </c>
      <c r="E17" s="538" t="s">
        <v>159</v>
      </c>
      <c r="F17" s="403" t="s">
        <v>188</v>
      </c>
      <c r="G17" s="511">
        <f>+G14+7</f>
        <v>45280</v>
      </c>
      <c r="H17" s="338" t="s">
        <v>31</v>
      </c>
      <c r="I17" s="339">
        <f>+G17+19</f>
        <v>45299</v>
      </c>
      <c r="J17" s="183" t="s">
        <v>110</v>
      </c>
    </row>
    <row r="18" spans="1:22" ht="15">
      <c r="A18" s="591" t="str">
        <f>+'S.AFRICA via SIN'!A21</f>
        <v>SINAR SUNDA</v>
      </c>
      <c r="B18" s="547" t="str">
        <f>+'S.AFRICA via SIN'!B21</f>
        <v>157S</v>
      </c>
      <c r="C18" s="529">
        <f>+'S.AFRICA via SIN'!C21</f>
        <v>44941</v>
      </c>
      <c r="D18" s="530">
        <f>+C18+2</f>
        <v>44943</v>
      </c>
      <c r="E18" s="430"/>
      <c r="F18" s="403"/>
      <c r="G18" s="511"/>
      <c r="H18" s="338"/>
      <c r="I18" s="339"/>
      <c r="J18" s="183"/>
    </row>
    <row r="19" spans="1:22" ht="15">
      <c r="A19" s="526"/>
      <c r="B19" s="413"/>
      <c r="C19" s="528"/>
      <c r="D19" s="528"/>
      <c r="E19" s="542" t="s">
        <v>155</v>
      </c>
      <c r="F19" s="545" t="s">
        <v>188</v>
      </c>
      <c r="G19" s="510">
        <f>+G16+7</f>
        <v>45290</v>
      </c>
      <c r="H19" s="510">
        <f>G19+12</f>
        <v>45302</v>
      </c>
      <c r="I19" s="514" t="s">
        <v>31</v>
      </c>
      <c r="J19" s="287" t="s">
        <v>105</v>
      </c>
    </row>
    <row r="20" spans="1:22" ht="15">
      <c r="A20" s="349" t="str">
        <f>+'S.AFRICA via SIN'!A25</f>
        <v>SAN LORENZO</v>
      </c>
      <c r="B20" s="527" t="str">
        <f>+'S.AFRICA via SIN'!B25</f>
        <v>250S</v>
      </c>
      <c r="C20" s="445">
        <f>+'S.AFRICA via SIN'!C25</f>
        <v>44954</v>
      </c>
      <c r="D20" s="404">
        <f>C20+2</f>
        <v>44956</v>
      </c>
      <c r="E20" s="538" t="s">
        <v>130</v>
      </c>
      <c r="F20" s="403" t="s">
        <v>133</v>
      </c>
      <c r="G20" s="511">
        <f>+G17+7</f>
        <v>45287</v>
      </c>
      <c r="H20" s="338" t="s">
        <v>31</v>
      </c>
      <c r="I20" s="339">
        <f>+G20+19</f>
        <v>45306</v>
      </c>
      <c r="J20" s="183" t="s">
        <v>110</v>
      </c>
    </row>
    <row r="21" spans="1:22" ht="15">
      <c r="A21" s="591" t="str">
        <f>+'S.AFRICA via SIN'!A26</f>
        <v>CSCL LIMA</v>
      </c>
      <c r="B21" s="517" t="str">
        <f>+'S.AFRICA via SIN'!B26</f>
        <v>174S</v>
      </c>
      <c r="C21" s="529">
        <f>+'S.AFRICA via SIN'!C26</f>
        <v>44948</v>
      </c>
      <c r="D21" s="530">
        <f>+C21+2</f>
        <v>44950</v>
      </c>
      <c r="E21" s="430"/>
      <c r="F21" s="403"/>
      <c r="G21" s="511"/>
      <c r="H21" s="338"/>
      <c r="I21" s="339"/>
      <c r="J21" s="183"/>
    </row>
    <row r="22" spans="1:22" ht="15">
      <c r="A22" s="526"/>
      <c r="B22" s="526"/>
      <c r="C22" s="583"/>
      <c r="D22" s="583"/>
      <c r="E22" s="542" t="s">
        <v>190</v>
      </c>
      <c r="F22" s="592" t="s">
        <v>189</v>
      </c>
      <c r="G22" s="510">
        <v>44946</v>
      </c>
      <c r="H22" s="593">
        <f>G22+12</f>
        <v>44958</v>
      </c>
      <c r="I22" s="594" t="s">
        <v>31</v>
      </c>
      <c r="J22" s="287" t="s">
        <v>105</v>
      </c>
    </row>
    <row r="23" spans="1:22" ht="15">
      <c r="A23" s="349" t="str">
        <f>+'S.AFRICA via SIN'!A30</f>
        <v>CAPE FAWLEY</v>
      </c>
      <c r="B23" s="527" t="str">
        <f>+'S.AFRICA via SIN'!B30</f>
        <v>116S</v>
      </c>
      <c r="C23" s="445">
        <f>+'S.AFRICA via SIN'!C30</f>
        <v>44961</v>
      </c>
      <c r="D23" s="404">
        <f>C23+2</f>
        <v>44963</v>
      </c>
      <c r="E23" s="538" t="s">
        <v>128</v>
      </c>
      <c r="F23" s="403" t="s">
        <v>193</v>
      </c>
      <c r="G23" s="511">
        <f>+G20+7</f>
        <v>45294</v>
      </c>
      <c r="H23" s="338" t="s">
        <v>31</v>
      </c>
      <c r="I23" s="339">
        <f>+G23+19</f>
        <v>45313</v>
      </c>
      <c r="J23" s="183" t="s">
        <v>110</v>
      </c>
    </row>
    <row r="24" spans="1:22" ht="15">
      <c r="A24" s="591" t="str">
        <f>+'S.AFRICA via SIN'!A31</f>
        <v>SINAR SUNDA</v>
      </c>
      <c r="B24" s="522" t="str">
        <f>+'S.AFRICA via SIN'!B31</f>
        <v>158S</v>
      </c>
      <c r="C24" s="595">
        <f>+'S.AFRICA via SIN'!C31</f>
        <v>44955</v>
      </c>
      <c r="D24" s="524">
        <f>+C24+2</f>
        <v>44957</v>
      </c>
      <c r="E24" s="454"/>
      <c r="F24" s="455"/>
      <c r="G24" s="512"/>
      <c r="H24" s="456"/>
      <c r="I24" s="457"/>
      <c r="J24" s="183"/>
    </row>
    <row r="25" spans="1:22" ht="15">
      <c r="A25" s="565"/>
      <c r="B25" s="565"/>
      <c r="C25" s="566"/>
      <c r="D25" s="567"/>
      <c r="E25" s="430"/>
      <c r="F25" s="403"/>
      <c r="G25" s="568"/>
      <c r="H25" s="569"/>
      <c r="I25" s="570"/>
      <c r="J25" s="183"/>
    </row>
    <row r="26" spans="1:22" ht="15">
      <c r="A26" s="453"/>
      <c r="B26" s="428"/>
      <c r="C26" s="446"/>
      <c r="D26" s="446"/>
      <c r="E26" s="458"/>
      <c r="F26" s="459"/>
      <c r="G26" s="460"/>
      <c r="H26" s="461"/>
      <c r="I26" s="462"/>
      <c r="J26" s="400"/>
    </row>
    <row r="27" spans="1:22">
      <c r="A27" s="187"/>
      <c r="B27" s="187"/>
      <c r="C27" s="161"/>
      <c r="D27" s="161"/>
      <c r="E27" s="288"/>
      <c r="F27" s="187"/>
      <c r="G27" s="161"/>
      <c r="H27" s="159"/>
      <c r="K27" s="188"/>
    </row>
    <row r="28" spans="1:22">
      <c r="A28" s="187"/>
      <c r="B28" s="187"/>
      <c r="C28" s="161"/>
      <c r="D28" s="161"/>
      <c r="E28" s="288"/>
      <c r="F28" s="187"/>
      <c r="G28" s="161"/>
      <c r="H28" s="159"/>
      <c r="I28" s="163" t="s">
        <v>32</v>
      </c>
      <c r="K28" s="188"/>
    </row>
    <row r="29" spans="1:22" ht="15">
      <c r="A29" s="154" t="s">
        <v>33</v>
      </c>
      <c r="B29" s="154"/>
      <c r="C29" s="160"/>
      <c r="D29" s="161"/>
      <c r="E29" s="289"/>
      <c r="F29" s="270"/>
      <c r="G29" s="162"/>
      <c r="H29" s="162"/>
      <c r="J29" s="161"/>
      <c r="K29" s="161"/>
    </row>
    <row r="30" spans="1:22" ht="15">
      <c r="A30" s="356" t="s">
        <v>115</v>
      </c>
      <c r="B30" s="184"/>
      <c r="C30" s="185"/>
      <c r="D30" s="185"/>
      <c r="E30" s="289"/>
      <c r="F30" s="270"/>
      <c r="G30" s="162"/>
      <c r="H30" s="162"/>
      <c r="K30" s="145"/>
      <c r="L30" s="145"/>
      <c r="M30" s="145"/>
    </row>
    <row r="31" spans="1:22" s="124" customFormat="1" ht="15">
      <c r="A31" s="278" t="s">
        <v>74</v>
      </c>
      <c r="B31" s="181"/>
      <c r="C31" s="174"/>
      <c r="D31" s="165"/>
      <c r="E31" s="186"/>
      <c r="F31" s="271"/>
      <c r="G31" s="162"/>
      <c r="P31" s="144"/>
      <c r="Q31" s="144"/>
      <c r="R31" s="144"/>
      <c r="S31" s="144"/>
      <c r="T31" s="144"/>
      <c r="U31" s="144"/>
      <c r="V31" s="144"/>
    </row>
    <row r="32" spans="1:22" s="124" customFormat="1" ht="15">
      <c r="A32" s="1" t="s">
        <v>75</v>
      </c>
      <c r="B32" s="181"/>
      <c r="C32" s="174"/>
      <c r="D32" s="165"/>
      <c r="E32" s="186"/>
      <c r="F32" s="271"/>
      <c r="G32" s="162"/>
      <c r="P32" s="144"/>
      <c r="Q32" s="144"/>
      <c r="R32" s="144"/>
      <c r="S32" s="144"/>
      <c r="T32" s="144"/>
      <c r="U32" s="144"/>
      <c r="V32" s="144"/>
    </row>
    <row r="33" spans="1:11" ht="15">
      <c r="A33" s="155"/>
      <c r="B33" s="164"/>
      <c r="C33" s="174"/>
      <c r="D33" s="165"/>
      <c r="E33" s="81"/>
      <c r="F33" s="272"/>
      <c r="G33" s="162"/>
      <c r="H33" s="162"/>
      <c r="J33" s="161"/>
      <c r="K33" s="161"/>
    </row>
    <row r="34" spans="1:11" ht="15">
      <c r="A34" s="156" t="s">
        <v>99</v>
      </c>
      <c r="B34" s="169"/>
      <c r="C34" s="175"/>
      <c r="D34" s="170"/>
      <c r="E34" s="171"/>
      <c r="F34" s="273"/>
      <c r="G34" s="168"/>
      <c r="H34" s="168"/>
      <c r="J34" s="161"/>
      <c r="K34" s="161"/>
    </row>
    <row r="35" spans="1:11" ht="15">
      <c r="A35" s="156" t="s">
        <v>98</v>
      </c>
      <c r="B35" s="172"/>
      <c r="C35" s="173"/>
      <c r="D35" s="176"/>
      <c r="E35" s="80"/>
      <c r="F35" s="238"/>
      <c r="G35" s="162"/>
      <c r="H35" s="162"/>
      <c r="J35" s="161"/>
      <c r="K35" s="161"/>
    </row>
    <row r="36" spans="1:11">
      <c r="A36" s="187"/>
      <c r="B36" s="187"/>
      <c r="C36" s="161"/>
      <c r="D36" s="161"/>
      <c r="E36" s="288"/>
      <c r="F36" s="187"/>
      <c r="G36" s="161"/>
      <c r="H36" s="161"/>
      <c r="I36" s="161"/>
      <c r="J36" s="161"/>
      <c r="K36" s="161"/>
    </row>
    <row r="37" spans="1:11">
      <c r="A37" s="187"/>
      <c r="B37" s="187"/>
      <c r="C37" s="161"/>
      <c r="D37" s="161"/>
      <c r="E37" s="288"/>
      <c r="F37" s="187"/>
      <c r="G37" s="161"/>
      <c r="H37" s="161"/>
      <c r="I37" s="161"/>
      <c r="J37" s="161"/>
      <c r="K37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 xr:uid="{00000000-0004-0000-0800-000000000000}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Nguyen Thi Anh Vuong (VN)</cp:lastModifiedBy>
  <cp:revision/>
  <dcterms:created xsi:type="dcterms:W3CDTF">1999-08-17T08:14:37Z</dcterms:created>
  <dcterms:modified xsi:type="dcterms:W3CDTF">2023-12-27T08:30:13Z</dcterms:modified>
</cp:coreProperties>
</file>